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te des résultats" sheetId="1" r:id="rId4"/>
    <sheet name="Bilan" sheetId="2" r:id="rId5"/>
    <sheet name="budget" sheetId="3" r:id="rId6"/>
    <sheet name="Bilan d'ouverture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<sst xmlns="http://schemas.openxmlformats.org/spreadsheetml/2006/main" uniqueCount="107">
  <si>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charges</t>
  </si>
  <si>
    <t>Année en cours</t>
  </si>
  <si>
    <t>%</t>
  </si>
  <si>
    <t>année précédente</t>
  </si>
  <si>
    <t>40-Vie de la Section</t>
  </si>
  <si>
    <t>4000 Rétrocessions VVD-VCH</t>
  </si>
  <si>
    <t>4001 Rétrocessions Jeunes Vert-e-s</t>
  </si>
  <si>
    <t>4010 Frais assemblées (y.c convocations)</t>
  </si>
  <si>
    <t>4020 Frais Comité</t>
  </si>
  <si>
    <t>4025 Frais CC</t>
  </si>
  <si>
    <t>4030 Frais membres</t>
  </si>
  <si>
    <t>4050 Frais formation / Séminaire</t>
  </si>
  <si>
    <t>4060 Frais de garde</t>
  </si>
  <si>
    <t>4091 Autres Frais</t>
  </si>
  <si>
    <t>4092 Frais de communication</t>
  </si>
  <si>
    <t>4070 Evénements publics</t>
  </si>
  <si>
    <t>4080 Locations</t>
  </si>
  <si>
    <t>4011 Frais journée aux Vert-e-s</t>
  </si>
  <si>
    <t>4022 Frais rencontres trèfles Présidence, chefferie CC et PS</t>
  </si>
  <si>
    <t>41-Frais de Campagne Votations</t>
  </si>
  <si>
    <t>4100 Actions Communication pour votations</t>
  </si>
  <si>
    <t>4121 Frais d'initiative</t>
  </si>
  <si>
    <t>4110 Votations annuelles</t>
  </si>
  <si>
    <t>47-Charges Extraordinaires</t>
  </si>
  <si>
    <t>4700 Charges extraordinaires</t>
  </si>
  <si>
    <t>4701 Perte sur Jetons CC</t>
  </si>
  <si>
    <t>4702 Perte sur cotisation membre</t>
  </si>
  <si>
    <t>49-Stand</t>
  </si>
  <si>
    <t>4991 Frais de stands</t>
  </si>
  <si>
    <t>4992. Matériel de stand</t>
  </si>
  <si>
    <t>60-Secrétariat</t>
  </si>
  <si>
    <t>6500 Frais secrétariat</t>
  </si>
  <si>
    <t>6515 Frais postaux</t>
  </si>
  <si>
    <t>6600 Abonnements</t>
  </si>
  <si>
    <t>6000. Loyer et charges</t>
  </si>
  <si>
    <t>6100. Mandat secrétariat</t>
  </si>
  <si>
    <t>70-Frais financiers</t>
  </si>
  <si>
    <t>7040 Frais bancaires / Postaux</t>
  </si>
  <si>
    <t>7000. Charges d'intérêt</t>
  </si>
  <si>
    <t>7050. Frais Twint</t>
  </si>
  <si>
    <t>45-Elections fédérales</t>
  </si>
  <si>
    <t>4151. Annonces</t>
  </si>
  <si>
    <t>4152. Publications (médias, journaux)</t>
  </si>
  <si>
    <t>4153. Réseaux sociaux</t>
  </si>
  <si>
    <t>4154. Matériel de campagne (flyers, affiches, produits dérivés)</t>
  </si>
  <si>
    <t>4155. Manifestations et événements</t>
  </si>
  <si>
    <t>4156. Frais de personnel</t>
  </si>
  <si>
    <t>4159. Divers</t>
  </si>
  <si>
    <t>total charges</t>
  </si>
  <si>
    <t>produit</t>
  </si>
  <si>
    <t>30-Cotisations</t>
  </si>
  <si>
    <t>3000 Membre</t>
  </si>
  <si>
    <t>3100 Sympathisants</t>
  </si>
  <si>
    <t>3110 Dons</t>
  </si>
  <si>
    <t>3200 Jetons CC</t>
  </si>
  <si>
    <t>3201. Excédents / Déficits Jetons CC</t>
  </si>
  <si>
    <t>3300. Contributions Municipaux</t>
  </si>
  <si>
    <t>36-Produits financiers</t>
  </si>
  <si>
    <t>3600 Intérêts sur CCP et comptes</t>
  </si>
  <si>
    <t>37-Produit Extraordinaire</t>
  </si>
  <si>
    <t>3700 Produits extraordinaires</t>
  </si>
  <si>
    <t>35-Produits du groupe</t>
  </si>
  <si>
    <t>3500 Produits du groupe</t>
  </si>
  <si>
    <t>total produit</t>
  </si>
  <si>
    <t>Compte des résultats Période comptable 2025 (01.01.2025 - 31.12.2025)</t>
  </si>
  <si>
    <t>Actif</t>
  </si>
  <si>
    <t>10-Liquidités</t>
  </si>
  <si>
    <t>1000 Caisse</t>
  </si>
  <si>
    <t>1020 BAS 117631.004.000.001</t>
  </si>
  <si>
    <t>1025 BAS épargne 37 3463 2000 0</t>
  </si>
  <si>
    <t>paiements TWINT / RaiseNow</t>
  </si>
  <si>
    <t>11-Créances</t>
  </si>
  <si>
    <t>1100 Débiteurs Membres</t>
  </si>
  <si>
    <t>1110 Débiteurs CC</t>
  </si>
  <si>
    <t>1150 Autres débiteurs</t>
  </si>
  <si>
    <t>1176 Avoir Impôts anticipés</t>
  </si>
  <si>
    <t>13-Actifs Transitoires</t>
  </si>
  <si>
    <t>1300 AT Produits à recevoir</t>
  </si>
  <si>
    <t>1301 AT Charges constatées d'avance</t>
  </si>
  <si>
    <t>Übertragskonto Debitoren</t>
  </si>
  <si>
    <t>14-Capital immobilisé</t>
  </si>
  <si>
    <t>1400. Actions</t>
  </si>
  <si>
    <t>1450. PosteFinance - e-deposito</t>
  </si>
  <si>
    <t>1460. Obligations BAS</t>
  </si>
  <si>
    <t>1480. Obligations Prime Energy CleanTech</t>
  </si>
  <si>
    <t>15-Investissements corporels</t>
  </si>
  <si>
    <t>1500. Installations</t>
  </si>
  <si>
    <t>1520. informatique</t>
  </si>
  <si>
    <t>Total des actifs</t>
  </si>
  <si>
    <t>Passif</t>
  </si>
  <si>
    <t>23-Passifs Transitoires</t>
  </si>
  <si>
    <t>2300 PT Produits constatés d'avance</t>
  </si>
  <si>
    <t>2301 PT Charges à payer</t>
  </si>
  <si>
    <t>28-Fonds Propres</t>
  </si>
  <si>
    <t>2800 capital propre</t>
  </si>
  <si>
    <t>2990 Bénéfice reporté</t>
  </si>
  <si>
    <t>2991 résultat provisoire</t>
  </si>
  <si>
    <t>Total des passifs</t>
  </si>
  <si>
    <t>Bilan Période comptable 2025 vom 31.12.2025</t>
  </si>
  <si>
    <t>budget</t>
  </si>
  <si>
    <t>résultat</t>
  </si>
  <si>
    <t>différence</t>
  </si>
  <si>
    <t>budget de l'année précédente</t>
  </si>
  <si>
    <t>résultat de l'année précédente</t>
  </si>
  <si>
    <t>différence de l'année précédente</t>
  </si>
  <si>
    <t>budget Période comptable 2025 (01.01.2025 - 31.12.2025)</t>
  </si>
  <si>
    <t>Bilan d'ouverture Période comptable 2025 vom 01.01.2025</t>
  </si>
</sst>
</file>

<file path=xl/styles.xml><?xml version="1.0" encoding="utf-8"?>
<styleSheet xmlns="http://schemas.openxmlformats.org/spreadsheetml/2006/main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333333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1"/>
      <color rgb="FF333333"/>
      <name val="Calibri"/>
    </font>
    <font>
      <b val="1"/>
      <i val="0"/>
      <strike val="0"/>
      <u val="none"/>
      <sz val="14"/>
      <color rgb="FF333333"/>
      <name val="Calibri"/>
    </font>
    <font>
      <b val="1"/>
      <i val="0"/>
      <strike val="0"/>
      <u val="none"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5e3f1"/>
        <bgColor rgb="FFd5e3f1"/>
      </patternFill>
    </fill>
    <fill>
      <patternFill patternType="solid">
        <fgColor rgb="FFffffff"/>
        <bgColor rgb="FFffffff"/>
      </patternFill>
    </fill>
    <fill>
      <patternFill patternType="solid">
        <fgColor rgb="FFe8f0f7"/>
        <bgColor rgb="FFe8f0f7"/>
      </patternFill>
    </fill>
    <fill>
      <patternFill patternType="solid">
        <fgColor rgb="FFc0e09e"/>
        <bgColor rgb="FFc0e09e"/>
      </patternFill>
    </fill>
    <fill>
      <patternFill patternType="solid">
        <fgColor rgb="FFdceec9"/>
        <bgColor rgb="FFdceec9"/>
      </patternFill>
    </fill>
  </fills>
  <borders count="5">
    <border>
      <left/>
      <right/>
      <top/>
      <bottom/>
      <diagonal/>
    </border>
    <border>
      <left/>
      <right/>
      <top style="thin">
        <color rgb="FFd5e3f1"/>
      </top>
      <bottom/>
      <diagonal/>
    </border>
    <border>
      <left/>
      <right/>
      <top style="medium">
        <color rgb="FF333333"/>
      </top>
      <bottom/>
      <diagonal/>
    </border>
    <border>
      <left/>
      <right/>
      <top style="thin">
        <color rgb="FFc0e09e"/>
      </top>
      <bottom/>
      <diagonal/>
    </border>
    <border>
      <left/>
      <right/>
      <top/>
      <bottom style="medium">
        <color rgb="FF333333"/>
      </bottom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2" borderId="0" applyFont="1" applyNumberFormat="0" applyFill="1" applyBorder="0" applyAlignment="1">
      <alignment vertical="center" textRotation="0" wrapText="false" shrinkToFit="false"/>
    </xf>
    <xf xfId="0" fontId="3" numFmtId="0" fillId="3" borderId="0" applyFont="1" applyNumberFormat="0" applyFill="1" applyBorder="0" applyAlignment="1">
      <alignment vertical="center" textRotation="0" wrapText="false" shrinkToFit="false"/>
    </xf>
    <xf xfId="0" fontId="3" numFmtId="4" fillId="3" borderId="0" applyFont="1" applyNumberFormat="1" applyFill="1" applyBorder="0" applyAlignment="1">
      <alignment vertical="center" textRotation="0" wrapText="false" shrinkToFit="false"/>
    </xf>
    <xf xfId="0" fontId="3" numFmtId="0" fillId="4" borderId="0" applyFont="1" applyNumberFormat="0" applyFill="1" applyBorder="0" applyAlignment="1">
      <alignment vertical="center" textRotation="0" wrapText="false" shrinkToFit="false"/>
    </xf>
    <xf xfId="0" fontId="3" numFmtId="4" fillId="4" borderId="0" applyFont="1" applyNumberFormat="1" applyFill="1" applyBorder="0" applyAlignment="1">
      <alignment vertical="center" textRotation="0" wrapText="false" shrinkToFit="false"/>
    </xf>
    <xf xfId="0" fontId="3" numFmtId="0" fillId="3" borderId="1" applyFont="1" applyNumberFormat="0" applyFill="1" applyBorder="1" applyAlignment="1">
      <alignment vertical="center" textRotation="0" wrapText="false" shrinkToFit="false"/>
    </xf>
    <xf xfId="0" fontId="3" numFmtId="4" fillId="3" borderId="1" applyFont="1" applyNumberFormat="1" applyFill="1" applyBorder="1" applyAlignment="1">
      <alignment vertical="center" textRotation="0" wrapText="false" shrinkToFit="false"/>
    </xf>
    <xf xfId="0" fontId="3" numFmtId="1" fillId="3" borderId="1" applyFont="1" applyNumberFormat="1" applyFill="1" applyBorder="1" applyAlignment="1">
      <alignment vertical="center" textRotation="0" wrapText="false" shrinkToFit="false"/>
    </xf>
    <xf xfId="0" fontId="2" numFmtId="0" fillId="3" borderId="2" applyFont="1" applyNumberFormat="0" applyFill="1" applyBorder="1" applyAlignment="1">
      <alignment vertical="center" textRotation="0" wrapText="false" shrinkToFit="false"/>
    </xf>
    <xf xfId="0" fontId="2" numFmtId="4" fillId="3" borderId="2" applyFont="1" applyNumberFormat="1" applyFill="1" applyBorder="1" applyAlignment="1">
      <alignment vertical="center" textRotation="0" wrapText="false" shrinkToFit="false"/>
    </xf>
    <xf xfId="0" fontId="2" numFmtId="0" fillId="5" borderId="0" applyFont="1" applyNumberFormat="0" applyFill="1" applyBorder="0" applyAlignment="1">
      <alignment vertical="center" textRotation="0" wrapText="false" shrinkToFit="false"/>
    </xf>
    <xf xfId="0" fontId="3" numFmtId="0" fillId="6" borderId="0" applyFont="1" applyNumberFormat="0" applyFill="1" applyBorder="0" applyAlignment="1">
      <alignment vertical="center" textRotation="0" wrapText="false" shrinkToFit="false"/>
    </xf>
    <xf xfId="0" fontId="3" numFmtId="4" fillId="6" borderId="0" applyFont="1" applyNumberFormat="1" applyFill="1" applyBorder="0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3" numFmtId="4" fillId="3" borderId="3" applyFont="1" applyNumberFormat="1" applyFill="1" applyBorder="1" applyAlignment="1">
      <alignment vertical="center" textRotation="0" wrapText="false" shrinkToFit="false"/>
    </xf>
    <xf xfId="0" fontId="3" numFmtId="1" fillId="3" borderId="3" applyFont="1" applyNumberFormat="1" applyFill="1" applyBorder="1" applyAlignment="1">
      <alignment vertical="center" textRotation="0" wrapText="false" shrinkToFit="false"/>
    </xf>
    <xf xfId="0" fontId="4" numFmtId="0" fillId="0" borderId="4" applyFont="1" applyNumberFormat="0" applyFill="0" applyBorder="1" applyAlignment="0"/>
    <xf xfId="0" fontId="5" numFmtId="4" fillId="3" borderId="2" applyFont="1" applyNumberFormat="1" applyFill="1" applyBorder="1" applyAlignment="1">
      <alignment vertical="center" textRotation="0" wrapText="false" shrinkToFit="false"/>
    </xf>
    <xf xfId="0" fontId="5" numFmtId="0" fillId="3" borderId="0" applyFont="1" applyNumberFormat="0" applyFill="1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Z57"/>
  <sheetViews>
    <sheetView tabSelected="1" workbookViewId="0" showGridLines="false" showRowColHeaders="1">
      <selection activeCell="K57" sqref="K57"/>
    </sheetView>
  </sheetViews>
  <sheetFormatPr customHeight="true" defaultRowHeight="16" outlineLevelRow="0" outlineLevelCol="0"/>
  <cols>
    <col min="1" max="1" width="2" customWidth="true" style="0"/>
    <col min="2" max="2" width="60" customWidth="true" style="0"/>
    <col min="3" max="3" width="20.566" bestFit="true" customWidth="true" style="0"/>
    <col min="4" max="4" width="3.428" bestFit="true" customWidth="true" style="0"/>
    <col min="5" max="5" width="23.566" bestFit="true" customWidth="true" style="0"/>
    <col min="6" max="6" width="4.57" bestFit="true" customWidth="true" style="0"/>
    <col min="7" max="7" width="2" customWidth="true" style="0"/>
    <col min="8" max="8" width="43.561" bestFit="true" customWidth="true" style="0"/>
    <col min="9" max="9" width="20.566" bestFit="true" customWidth="true" style="0"/>
    <col min="10" max="10" width="3.428" bestFit="true" customWidth="true" style="0"/>
    <col min="11" max="11" width="23.566" bestFit="true" customWidth="true" style="0"/>
    <col min="12" max="12" width="3.428" bestFit="true" customWidth="true" style="0"/>
    <col min="26" max="26" width="9.10" bestFit="true" style="0"/>
  </cols>
  <sheetData>
    <row r="2" spans="1:26" customHeight="1" ht="24">
      <c r="B2" s="19" t="s">
        <v>64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26">
      <c r="B4" s="1" t="s">
        <v>0</v>
      </c>
      <c r="C4" s="2" t="s">
        <v>1</v>
      </c>
      <c r="D4" s="2" t="s">
        <v>2</v>
      </c>
      <c r="E4" s="2" t="s">
        <v>3</v>
      </c>
      <c r="F4" s="2" t="s">
        <v>2</v>
      </c>
      <c r="H4" s="1" t="s">
        <v>49</v>
      </c>
      <c r="I4" s="2" t="s">
        <v>1</v>
      </c>
      <c r="J4" s="2" t="s">
        <v>2</v>
      </c>
      <c r="K4" s="2" t="s">
        <v>3</v>
      </c>
      <c r="L4" s="2" t="s">
        <v>2</v>
      </c>
    </row>
    <row r="5" spans="1:26">
      <c r="B5" s="3" t="s">
        <v>4</v>
      </c>
      <c r="C5" s="3"/>
      <c r="D5" s="3"/>
      <c r="E5" s="3"/>
      <c r="F5" s="3"/>
      <c r="H5" s="13" t="s">
        <v>50</v>
      </c>
      <c r="I5" s="13"/>
      <c r="J5" s="13"/>
      <c r="K5" s="13"/>
      <c r="L5" s="13"/>
    </row>
    <row r="6" spans="1:26">
      <c r="B6" s="4" t="s">
        <v>5</v>
      </c>
      <c r="C6" s="5">
        <v>5605</v>
      </c>
      <c r="D6" s="4">
        <f>IF(OFFSET(D56, 0, -1)&lt;&gt;0, ROUND((IF(OFFSET(D6, 0, -1)="",0,OFFSET(D6, 0, -1))/OFFSET(D56, 0, -1))*100,0), 0)</f>
        <v>59</v>
      </c>
      <c r="E6" s="5">
        <v>5075</v>
      </c>
      <c r="F6" s="4">
        <f>IF(OFFSET(F56, 0, -1)&lt;&gt;0, ROUND((IF(OFFSET(F6, 0, -1)="",0,OFFSET(F6, 0, -1))/OFFSET(F56, 0, -1))*100,0), 0)</f>
        <v>54</v>
      </c>
      <c r="H6" s="4" t="s">
        <v>51</v>
      </c>
      <c r="I6" s="5">
        <v>11400</v>
      </c>
      <c r="J6" s="4">
        <f>IF(OFFSET(J22, 0, -1)&lt;&gt;0, ROUND((IF(OFFSET(J6, 0, -1)="",0,OFFSET(J6, 0, -1))/OFFSET(J22, 0, -1))*100,0), 0)</f>
        <v>57</v>
      </c>
      <c r="K6" s="5">
        <v>12260</v>
      </c>
      <c r="L6" s="4">
        <f>IF(OFFSET(L22, 0, -1)&lt;&gt;0, ROUND((IF(OFFSET(L6, 0, -1)="",0,OFFSET(L6, 0, -1))/OFFSET(L22, 0, -1))*100,0), 0)</f>
        <v>71</v>
      </c>
    </row>
    <row r="7" spans="1:26">
      <c r="B7" s="6" t="s">
        <v>6</v>
      </c>
      <c r="C7" s="7">
        <v>0</v>
      </c>
      <c r="D7" s="6">
        <f>IF(OFFSET(D56, 0, -1)&lt;&gt;0, ROUND((IF(OFFSET(D7, 0, -1)="",0,OFFSET(D7, 0, -1))/OFFSET(D56, 0, -1))*100,0), 0)</f>
        <v>0</v>
      </c>
      <c r="E7" s="7">
        <v>0</v>
      </c>
      <c r="F7" s="6">
        <f>IF(OFFSET(F56, 0, -1)&lt;&gt;0, ROUND((IF(OFFSET(F7, 0, -1)="",0,OFFSET(F7, 0, -1))/OFFSET(F56, 0, -1))*100,0), 0)</f>
        <v>0</v>
      </c>
      <c r="H7" s="14" t="s">
        <v>52</v>
      </c>
      <c r="I7" s="15">
        <v>580</v>
      </c>
      <c r="J7" s="14">
        <f>IF(OFFSET(J22, 0, -1)&lt;&gt;0, ROUND((IF(OFFSET(J7, 0, -1)="",0,OFFSET(J7, 0, -1))/OFFSET(J22, 0, -1))*100,0), 0)</f>
        <v>3</v>
      </c>
      <c r="K7" s="15">
        <v>60</v>
      </c>
      <c r="L7" s="14">
        <f>IF(OFFSET(L22, 0, -1)&lt;&gt;0, ROUND((IF(OFFSET(L7, 0, -1)="",0,OFFSET(L7, 0, -1))/OFFSET(L22, 0, -1))*100,0), 0)</f>
        <v>0</v>
      </c>
    </row>
    <row r="8" spans="1:26">
      <c r="B8" s="4" t="s">
        <v>7</v>
      </c>
      <c r="C8" s="5">
        <v>0</v>
      </c>
      <c r="D8" s="4">
        <f>IF(OFFSET(D56, 0, -1)&lt;&gt;0, ROUND((IF(OFFSET(D8, 0, -1)="",0,OFFSET(D8, 0, -1))/OFFSET(D56, 0, -1))*100,0), 0)</f>
        <v>0</v>
      </c>
      <c r="E8" s="5">
        <v>879.049999999999955</v>
      </c>
      <c r="F8" s="4">
        <f>IF(OFFSET(F56, 0, -1)&lt;&gt;0, ROUND((IF(OFFSET(F8, 0, -1)="",0,OFFSET(F8, 0, -1))/OFFSET(F56, 0, -1))*100,0), 0)</f>
        <v>9</v>
      </c>
      <c r="H8" s="4" t="s">
        <v>53</v>
      </c>
      <c r="I8" s="5">
        <v>595</v>
      </c>
      <c r="J8" s="4">
        <f>IF(OFFSET(J22, 0, -1)&lt;&gt;0, ROUND((IF(OFFSET(J8, 0, -1)="",0,OFFSET(J8, 0, -1))/OFFSET(J22, 0, -1))*100,0), 0)</f>
        <v>3</v>
      </c>
      <c r="K8" s="5">
        <v>800</v>
      </c>
      <c r="L8" s="4">
        <f>IF(OFFSET(L22, 0, -1)&lt;&gt;0, ROUND((IF(OFFSET(L8, 0, -1)="",0,OFFSET(L8, 0, -1))/OFFSET(L22, 0, -1))*100,0), 0)</f>
        <v>5</v>
      </c>
    </row>
    <row r="9" spans="1:26">
      <c r="B9" s="6" t="s">
        <v>8</v>
      </c>
      <c r="C9" s="7">
        <v>0</v>
      </c>
      <c r="D9" s="6">
        <f>IF(OFFSET(D56, 0, -1)&lt;&gt;0, ROUND((IF(OFFSET(D9, 0, -1)="",0,OFFSET(D9, 0, -1))/OFFSET(D56, 0, -1))*100,0), 0)</f>
        <v>0</v>
      </c>
      <c r="E9" s="7">
        <v>0</v>
      </c>
      <c r="F9" s="6">
        <f>IF(OFFSET(F56, 0, -1)&lt;&gt;0, ROUND((IF(OFFSET(F9, 0, -1)="",0,OFFSET(F9, 0, -1))/OFFSET(F56, 0, -1))*100,0), 0)</f>
        <v>0</v>
      </c>
      <c r="H9" s="14" t="s">
        <v>54</v>
      </c>
      <c r="I9" s="15">
        <v>7035</v>
      </c>
      <c r="J9" s="14">
        <f>IF(OFFSET(J22, 0, -1)&lt;&gt;0, ROUND((IF(OFFSET(J9, 0, -1)="",0,OFFSET(J9, 0, -1))/OFFSET(J22, 0, -1))*100,0), 0)</f>
        <v>35</v>
      </c>
      <c r="K9" s="15">
        <v>3575</v>
      </c>
      <c r="L9" s="14">
        <f>IF(OFFSET(L22, 0, -1)&lt;&gt;0, ROUND((IF(OFFSET(L9, 0, -1)="",0,OFFSET(L9, 0, -1))/OFFSET(L22, 0, -1))*100,0), 0)</f>
        <v>21</v>
      </c>
    </row>
    <row r="10" spans="1:26">
      <c r="B10" s="4" t="s">
        <v>9</v>
      </c>
      <c r="C10" s="5">
        <v>0</v>
      </c>
      <c r="D10" s="4">
        <f>IF(OFFSET(D56, 0, -1)&lt;&gt;0, ROUND((IF(OFFSET(D10, 0, -1)="",0,OFFSET(D10, 0, -1))/OFFSET(D56, 0, -1))*100,0), 0)</f>
        <v>0</v>
      </c>
      <c r="E10" s="5">
        <v>0</v>
      </c>
      <c r="F10" s="4">
        <f>IF(OFFSET(F56, 0, -1)&lt;&gt;0, ROUND((IF(OFFSET(F10, 0, -1)="",0,OFFSET(F10, 0, -1))/OFFSET(F56, 0, -1))*100,0), 0)</f>
        <v>0</v>
      </c>
      <c r="H10" s="4" t="s">
        <v>55</v>
      </c>
      <c r="I10" s="4"/>
      <c r="J10" s="4">
        <f>IF(OFFSET(J22, 0, -1)&lt;&gt;0, ROUND((IF(OFFSET(J10, 0, -1)="",0,OFFSET(J10, 0, -1))/OFFSET(J22, 0, -1))*100,0), 0)</f>
        <v>0</v>
      </c>
      <c r="K10" s="5">
        <v>0</v>
      </c>
      <c r="L10" s="4">
        <f>IF(OFFSET(L22, 0, -1)&lt;&gt;0, ROUND((IF(OFFSET(L10, 0, -1)="",0,OFFSET(L10, 0, -1))/OFFSET(L22, 0, -1))*100,0), 0)</f>
        <v>0</v>
      </c>
    </row>
    <row r="11" spans="1:26">
      <c r="B11" s="6" t="s">
        <v>10</v>
      </c>
      <c r="C11" s="7">
        <v>100</v>
      </c>
      <c r="D11" s="6">
        <f>IF(OFFSET(D56, 0, -1)&lt;&gt;0, ROUND((IF(OFFSET(D11, 0, -1)="",0,OFFSET(D11, 0, -1))/OFFSET(D56, 0, -1))*100,0), 0)</f>
        <v>1</v>
      </c>
      <c r="E11" s="7">
        <v>176</v>
      </c>
      <c r="F11" s="6">
        <f>IF(OFFSET(F56, 0, -1)&lt;&gt;0, ROUND((IF(OFFSET(F11, 0, -1)="",0,OFFSET(F11, 0, -1))/OFFSET(F56, 0, -1))*100,0), 0)</f>
        <v>2</v>
      </c>
      <c r="H11" s="14" t="s">
        <v>56</v>
      </c>
      <c r="I11" s="14"/>
      <c r="J11" s="14">
        <f>IF(OFFSET(J22, 0, -1)&lt;&gt;0, ROUND((IF(OFFSET(J11, 0, -1)="",0,OFFSET(J11, 0, -1))/OFFSET(J22, 0, -1))*100,0), 0)</f>
        <v>0</v>
      </c>
      <c r="K11" s="15">
        <v>0</v>
      </c>
      <c r="L11" s="14">
        <f>IF(OFFSET(L22, 0, -1)&lt;&gt;0, ROUND((IF(OFFSET(L11, 0, -1)="",0,OFFSET(L11, 0, -1))/OFFSET(L22, 0, -1))*100,0), 0)</f>
        <v>0</v>
      </c>
    </row>
    <row r="12" spans="1:26">
      <c r="B12" s="4" t="s">
        <v>11</v>
      </c>
      <c r="C12" s="5">
        <v>0</v>
      </c>
      <c r="D12" s="4">
        <f>IF(OFFSET(D56, 0, -1)&lt;&gt;0, ROUND((IF(OFFSET(D12, 0, -1)="",0,OFFSET(D12, 0, -1))/OFFSET(D56, 0, -1))*100,0), 0)</f>
        <v>0</v>
      </c>
      <c r="E12" s="5">
        <v>0</v>
      </c>
      <c r="F12" s="4">
        <f>IF(OFFSET(F56, 0, -1)&lt;&gt;0, ROUND((IF(OFFSET(F12, 0, -1)="",0,OFFSET(F12, 0, -1))/OFFSET(F56, 0, -1))*100,0), 0)</f>
        <v>0</v>
      </c>
      <c r="H12" s="16"/>
      <c r="I12" s="17">
        <f>Sum(I6:I11)</f>
        <v>19610</v>
      </c>
      <c r="J12" s="18">
        <f>Sum(J6:J11)</f>
        <v>98</v>
      </c>
      <c r="K12" s="17">
        <f>Sum(K6:K11)</f>
        <v>16695</v>
      </c>
      <c r="L12" s="18">
        <f>Sum(L6:L11)</f>
        <v>97</v>
      </c>
    </row>
    <row r="13" spans="1:26">
      <c r="B13" s="6" t="s">
        <v>12</v>
      </c>
      <c r="C13" s="7">
        <v>0</v>
      </c>
      <c r="D13" s="6">
        <f>IF(OFFSET(D56, 0, -1)&lt;&gt;0, ROUND((IF(OFFSET(D13, 0, -1)="",0,OFFSET(D13, 0, -1))/OFFSET(D56, 0, -1))*100,0), 0)</f>
        <v>0</v>
      </c>
      <c r="E13" s="7">
        <v>0</v>
      </c>
      <c r="F13" s="6">
        <f>IF(OFFSET(F56, 0, -1)&lt;&gt;0, ROUND((IF(OFFSET(F13, 0, -1)="",0,OFFSET(F13, 0, -1))/OFFSET(F56, 0, -1))*100,0), 0)</f>
        <v>0</v>
      </c>
      <c r="H13" s="13" t="s">
        <v>57</v>
      </c>
      <c r="I13" s="13"/>
      <c r="J13" s="13"/>
      <c r="K13" s="13"/>
      <c r="L13" s="13"/>
    </row>
    <row r="14" spans="1:26">
      <c r="B14" s="4" t="s">
        <v>13</v>
      </c>
      <c r="C14" s="5">
        <v>204</v>
      </c>
      <c r="D14" s="4">
        <f>IF(OFFSET(D56, 0, -1)&lt;&gt;0, ROUND((IF(OFFSET(D14, 0, -1)="",0,OFFSET(D14, 0, -1))/OFFSET(D56, 0, -1))*100,0), 0)</f>
        <v>2</v>
      </c>
      <c r="E14" s="5">
        <v>0</v>
      </c>
      <c r="F14" s="4">
        <f>IF(OFFSET(F56, 0, -1)&lt;&gt;0, ROUND((IF(OFFSET(F14, 0, -1)="",0,OFFSET(F14, 0, -1))/OFFSET(F56, 0, -1))*100,0), 0)</f>
        <v>0</v>
      </c>
      <c r="H14" s="4" t="s">
        <v>58</v>
      </c>
      <c r="I14" s="5">
        <v>133.44999999999999</v>
      </c>
      <c r="J14" s="4">
        <f>IF(OFFSET(J22, 0, -1)&lt;&gt;0, ROUND((IF(OFFSET(J14, 0, -1)="",0,OFFSET(J14, 0, -1))/OFFSET(J22, 0, -1))*100,0), 0)</f>
        <v>1</v>
      </c>
      <c r="K14" s="5">
        <v>255.65000000000001</v>
      </c>
      <c r="L14" s="4">
        <f>IF(OFFSET(L22, 0, -1)&lt;&gt;0, ROUND((IF(OFFSET(L14, 0, -1)="",0,OFFSET(L14, 0, -1))/OFFSET(L22, 0, -1))*100,0), 0)</f>
        <v>1</v>
      </c>
    </row>
    <row r="15" spans="1:26">
      <c r="B15" s="6" t="s">
        <v>14</v>
      </c>
      <c r="C15" s="7">
        <v>391.75</v>
      </c>
      <c r="D15" s="6">
        <f>IF(OFFSET(D56, 0, -1)&lt;&gt;0, ROUND((IF(OFFSET(D15, 0, -1)="",0,OFFSET(D15, 0, -1))/OFFSET(D56, 0, -1))*100,0), 0)</f>
        <v>4</v>
      </c>
      <c r="E15" s="7">
        <v>372.60000000000002</v>
      </c>
      <c r="F15" s="6">
        <f>IF(OFFSET(F56, 0, -1)&lt;&gt;0, ROUND((IF(OFFSET(F15, 0, -1)="",0,OFFSET(F15, 0, -1))/OFFSET(F56, 0, -1))*100,0), 0)</f>
        <v>4</v>
      </c>
      <c r="H15" s="16"/>
      <c r="I15" s="17">
        <f>Sum(I14:I14)</f>
        <v>133.44999999999999</v>
      </c>
      <c r="J15" s="18">
        <f>Sum(J14:J14)</f>
        <v>1</v>
      </c>
      <c r="K15" s="17">
        <f>Sum(K14:K14)</f>
        <v>255.65000000000001</v>
      </c>
      <c r="L15" s="18">
        <f>Sum(L14:L14)</f>
        <v>1</v>
      </c>
    </row>
    <row r="16" spans="1:26">
      <c r="B16" s="4" t="s">
        <v>15</v>
      </c>
      <c r="C16" s="5">
        <v>500</v>
      </c>
      <c r="D16" s="4">
        <f>IF(OFFSET(D56, 0, -1)&lt;&gt;0, ROUND((IF(OFFSET(D16, 0, -1)="",0,OFFSET(D16, 0, -1))/OFFSET(D56, 0, -1))*100,0), 0)</f>
        <v>5</v>
      </c>
      <c r="E16" s="5">
        <v>828.58000000000004</v>
      </c>
      <c r="F16" s="4">
        <f>IF(OFFSET(F56, 0, -1)&lt;&gt;0, ROUND((IF(OFFSET(F16, 0, -1)="",0,OFFSET(F16, 0, -1))/OFFSET(F56, 0, -1))*100,0), 0)</f>
        <v>9</v>
      </c>
      <c r="H16" s="13" t="s">
        <v>59</v>
      </c>
      <c r="I16" s="13"/>
      <c r="J16" s="13"/>
      <c r="K16" s="13"/>
      <c r="L16" s="13"/>
    </row>
    <row r="17" spans="1:26">
      <c r="B17" s="6" t="s">
        <v>16</v>
      </c>
      <c r="C17" s="7">
        <v>372</v>
      </c>
      <c r="D17" s="6">
        <f>IF(OFFSET(D56, 0, -1)&lt;&gt;0, ROUND((IF(OFFSET(D17, 0, -1)="",0,OFFSET(D17, 0, -1))/OFFSET(D56, 0, -1))*100,0), 0)</f>
        <v>4</v>
      </c>
      <c r="E17" s="7">
        <v>148</v>
      </c>
      <c r="F17" s="6">
        <f>IF(OFFSET(F56, 0, -1)&lt;&gt;0, ROUND((IF(OFFSET(F17, 0, -1)="",0,OFFSET(F17, 0, -1))/OFFSET(F56, 0, -1))*100,0), 0)</f>
        <v>2</v>
      </c>
      <c r="H17" s="14" t="s">
        <v>60</v>
      </c>
      <c r="I17" s="15">
        <v>125</v>
      </c>
      <c r="J17" s="14">
        <f>IF(OFFSET(J22, 0, -1)&lt;&gt;0, ROUND((IF(OFFSET(J17, 0, -1)="",0,OFFSET(J17, 0, -1))/OFFSET(J22, 0, -1))*100,0), 0)</f>
        <v>1</v>
      </c>
      <c r="K17" s="15">
        <v>302</v>
      </c>
      <c r="L17" s="14">
        <f>IF(OFFSET(L22, 0, -1)&lt;&gt;0, ROUND((IF(OFFSET(L17, 0, -1)="",0,OFFSET(L17, 0, -1))/OFFSET(L22, 0, -1))*100,0), 0)</f>
        <v>2</v>
      </c>
    </row>
    <row r="18" spans="1:26">
      <c r="B18" s="4" t="s">
        <v>17</v>
      </c>
      <c r="C18" s="4"/>
      <c r="D18" s="4">
        <f>IF(OFFSET(D56, 0, -1)&lt;&gt;0, ROUND((IF(OFFSET(D18, 0, -1)="",0,OFFSET(D18, 0, -1))/OFFSET(D56, 0, -1))*100,0), 0)</f>
        <v>0</v>
      </c>
      <c r="E18" s="5">
        <v>0</v>
      </c>
      <c r="F18" s="4">
        <f>IF(OFFSET(F56, 0, -1)&lt;&gt;0, ROUND((IF(OFFSET(F18, 0, -1)="",0,OFFSET(F18, 0, -1))/OFFSET(F56, 0, -1))*100,0), 0)</f>
        <v>0</v>
      </c>
      <c r="H18" s="16"/>
      <c r="I18" s="17">
        <f>Sum(I17:I17)</f>
        <v>125</v>
      </c>
      <c r="J18" s="18">
        <f>Sum(J17:J17)</f>
        <v>1</v>
      </c>
      <c r="K18" s="17">
        <f>Sum(K17:K17)</f>
        <v>302</v>
      </c>
      <c r="L18" s="18">
        <f>Sum(L17:L17)</f>
        <v>2</v>
      </c>
    </row>
    <row r="19" spans="1:26">
      <c r="B19" s="6" t="s">
        <v>18</v>
      </c>
      <c r="C19" s="6"/>
      <c r="D19" s="6">
        <f>IF(OFFSET(D56, 0, -1)&lt;&gt;0, ROUND((IF(OFFSET(D19, 0, -1)="",0,OFFSET(D19, 0, -1))/OFFSET(D56, 0, -1))*100,0), 0)</f>
        <v>0</v>
      </c>
      <c r="E19" s="7">
        <v>0</v>
      </c>
      <c r="F19" s="6">
        <f>IF(OFFSET(F56, 0, -1)&lt;&gt;0, ROUND((IF(OFFSET(F19, 0, -1)="",0,OFFSET(F19, 0, -1))/OFFSET(F56, 0, -1))*100,0), 0)</f>
        <v>0</v>
      </c>
      <c r="H19" s="13" t="s">
        <v>61</v>
      </c>
      <c r="I19" s="13"/>
      <c r="J19" s="13"/>
      <c r="K19" s="13"/>
      <c r="L19" s="13"/>
    </row>
    <row r="20" spans="1:26">
      <c r="B20" s="8"/>
      <c r="C20" s="9">
        <f>Sum(C6:C19)</f>
        <v>7172.75</v>
      </c>
      <c r="D20" s="10">
        <f>Sum(D6:D19)</f>
        <v>75</v>
      </c>
      <c r="E20" s="9">
        <f>Sum(E6:E19)</f>
        <v>7479.23000000000047</v>
      </c>
      <c r="F20" s="10">
        <f>Sum(F6:F19)</f>
        <v>80</v>
      </c>
      <c r="H20" s="4" t="s">
        <v>62</v>
      </c>
      <c r="I20" s="4"/>
      <c r="J20" s="4">
        <f>IF(OFFSET(J22, 0, -1)&lt;&gt;0, ROUND((IF(OFFSET(J20, 0, -1)="",0,OFFSET(J20, 0, -1))/OFFSET(J22, 0, -1))*100,0), 0)</f>
        <v>0</v>
      </c>
      <c r="K20" s="5">
        <v>0</v>
      </c>
      <c r="L20" s="4">
        <f>IF(OFFSET(L22, 0, -1)&lt;&gt;0, ROUND((IF(OFFSET(L20, 0, -1)="",0,OFFSET(L20, 0, -1))/OFFSET(L22, 0, -1))*100,0), 0)</f>
        <v>0</v>
      </c>
    </row>
    <row r="21" spans="1:26">
      <c r="B21" s="3" t="s">
        <v>19</v>
      </c>
      <c r="C21" s="3"/>
      <c r="D21" s="3"/>
      <c r="E21" s="3"/>
      <c r="F21" s="3"/>
      <c r="H21" s="16"/>
      <c r="I21" s="17">
        <f>Sum(I20:I20)</f>
        <v>0</v>
      </c>
      <c r="J21" s="18">
        <f>Sum(J20:J20)</f>
        <v>0</v>
      </c>
      <c r="K21" s="17">
        <f>Sum(K20:K20)</f>
        <v>0</v>
      </c>
      <c r="L21" s="18">
        <f>Sum(L20:L20)</f>
        <v>0</v>
      </c>
    </row>
    <row r="22" spans="1:26">
      <c r="B22" s="4" t="s">
        <v>20</v>
      </c>
      <c r="C22" s="5">
        <v>0</v>
      </c>
      <c r="D22" s="4">
        <f>IF(OFFSET(D56, 0, -1)&lt;&gt;0, ROUND((IF(OFFSET(D22, 0, -1)="",0,OFFSET(D22, 0, -1))/OFFSET(D56, 0, -1))*100,0), 0)</f>
        <v>0</v>
      </c>
      <c r="E22" s="5">
        <v>0</v>
      </c>
      <c r="F22" s="4">
        <f>IF(OFFSET(F56, 0, -1)&lt;&gt;0, ROUND((IF(OFFSET(F22, 0, -1)="",0,OFFSET(F22, 0, -1))/OFFSET(F56, 0, -1))*100,0), 0)</f>
        <v>0</v>
      </c>
      <c r="H22" s="11" t="s">
        <v>63</v>
      </c>
      <c r="I22" s="12">
        <f>Sum(I6:I11)+Sum(I14:I14)+Sum(I17:I17)+Sum(I20:I20)</f>
        <v>19868.45000000000073</v>
      </c>
      <c r="J22" s="11"/>
      <c r="K22" s="12">
        <f>Sum(K6:K11)+Sum(K14:K14)+Sum(K17:K17)+Sum(K20:K20)</f>
        <v>17252.65000000000146</v>
      </c>
      <c r="L22" s="11"/>
    </row>
    <row r="23" spans="1:26">
      <c r="B23" s="6" t="s">
        <v>21</v>
      </c>
      <c r="C23" s="7">
        <v>258.050000000000011</v>
      </c>
      <c r="D23" s="6">
        <f>IF(OFFSET(D56, 0, -1)&lt;&gt;0, ROUND((IF(OFFSET(D23, 0, -1)="",0,OFFSET(D23, 0, -1))/OFFSET(D56, 0, -1))*100,0), 0)</f>
        <v>3</v>
      </c>
      <c r="E23" s="7">
        <v>0</v>
      </c>
      <c r="F23" s="6">
        <f>IF(OFFSET(F56, 0, -1)&lt;&gt;0, ROUND((IF(OFFSET(F23, 0, -1)="",0,OFFSET(F23, 0, -1))/OFFSET(F56, 0, -1))*100,0), 0)</f>
        <v>0</v>
      </c>
    </row>
    <row r="24" spans="1:26">
      <c r="B24" s="4" t="s">
        <v>22</v>
      </c>
      <c r="C24" s="4"/>
      <c r="D24" s="4">
        <f>IF(OFFSET(D56, 0, -1)&lt;&gt;0, ROUND((IF(OFFSET(D24, 0, -1)="",0,OFFSET(D24, 0, -1))/OFFSET(D56, 0, -1))*100,0), 0)</f>
        <v>0</v>
      </c>
      <c r="E24" s="5">
        <v>0</v>
      </c>
      <c r="F24" s="4">
        <f>IF(OFFSET(F56, 0, -1)&lt;&gt;0, ROUND((IF(OFFSET(F24, 0, -1)="",0,OFFSET(F24, 0, -1))/OFFSET(F56, 0, -1))*100,0), 0)</f>
        <v>0</v>
      </c>
    </row>
    <row r="25" spans="1:26">
      <c r="B25" s="8"/>
      <c r="C25" s="9">
        <f>Sum(C22:C24)</f>
        <v>258.050000000000011</v>
      </c>
      <c r="D25" s="10">
        <f>Sum(D22:D24)</f>
        <v>3</v>
      </c>
      <c r="E25" s="9">
        <f>Sum(E22:E24)</f>
        <v>0</v>
      </c>
      <c r="F25" s="10">
        <f>Sum(F22:F24)</f>
        <v>0</v>
      </c>
    </row>
    <row r="26" spans="1:26">
      <c r="B26" s="3" t="s">
        <v>23</v>
      </c>
      <c r="C26" s="3"/>
      <c r="D26" s="3"/>
      <c r="E26" s="3"/>
      <c r="F26" s="3"/>
    </row>
    <row r="27" spans="1:26">
      <c r="B27" s="6" t="s">
        <v>24</v>
      </c>
      <c r="C27" s="7">
        <v>604</v>
      </c>
      <c r="D27" s="6">
        <f>IF(OFFSET(D56, 0, -1)&lt;&gt;0, ROUND((IF(OFFSET(D27, 0, -1)="",0,OFFSET(D27, 0, -1))/OFFSET(D56, 0, -1))*100,0), 0)</f>
        <v>6</v>
      </c>
      <c r="E27" s="7">
        <v>-957.75</v>
      </c>
      <c r="F27" s="6">
        <f>IF(OFFSET(F56, 0, -1)&lt;&gt;0, ROUND((IF(OFFSET(F27, 0, -1)="",0,OFFSET(F27, 0, -1))/OFFSET(F56, 0, -1))*100,0), 0)</f>
        <v>-10</v>
      </c>
    </row>
    <row r="28" spans="1:26">
      <c r="B28" s="4" t="s">
        <v>25</v>
      </c>
      <c r="C28" s="5">
        <v>10</v>
      </c>
      <c r="D28" s="4">
        <f>IF(OFFSET(D56, 0, -1)&lt;&gt;0, ROUND((IF(OFFSET(D28, 0, -1)="",0,OFFSET(D28, 0, -1))/OFFSET(D56, 0, -1))*100,0), 0)</f>
        <v>0</v>
      </c>
      <c r="E28" s="4"/>
      <c r="F28" s="4">
        <f>IF(OFFSET(F56, 0, -1)&lt;&gt;0, ROUND((IF(OFFSET(F28, 0, -1)="",0,OFFSET(F28, 0, -1))/OFFSET(F56, 0, -1))*100,0), 0)</f>
        <v>0</v>
      </c>
    </row>
    <row r="29" spans="1:26">
      <c r="B29" s="6" t="s">
        <v>26</v>
      </c>
      <c r="C29" s="7">
        <v>1040</v>
      </c>
      <c r="D29" s="6">
        <f>IF(OFFSET(D56, 0, -1)&lt;&gt;0, ROUND((IF(OFFSET(D29, 0, -1)="",0,OFFSET(D29, 0, -1))/OFFSET(D56, 0, -1))*100,0), 0)</f>
        <v>11</v>
      </c>
      <c r="E29" s="6"/>
      <c r="F29" s="6">
        <f>IF(OFFSET(F56, 0, -1)&lt;&gt;0, ROUND((IF(OFFSET(F29, 0, -1)="",0,OFFSET(F29, 0, -1))/OFFSET(F56, 0, -1))*100,0), 0)</f>
        <v>0</v>
      </c>
    </row>
    <row r="30" spans="1:26">
      <c r="B30" s="8"/>
      <c r="C30" s="9">
        <f>Sum(C27:C29)</f>
        <v>1654</v>
      </c>
      <c r="D30" s="10">
        <f>Sum(D27:D29)</f>
        <v>17</v>
      </c>
      <c r="E30" s="9">
        <f>Sum(E27:E29)</f>
        <v>-957.75</v>
      </c>
      <c r="F30" s="10">
        <f>Sum(F27:F29)</f>
        <v>-10</v>
      </c>
    </row>
    <row r="31" spans="1:26">
      <c r="B31" s="3" t="s">
        <v>27</v>
      </c>
      <c r="C31" s="3"/>
      <c r="D31" s="3"/>
      <c r="E31" s="3"/>
      <c r="F31" s="3"/>
    </row>
    <row r="32" spans="1:26">
      <c r="B32" s="4" t="s">
        <v>28</v>
      </c>
      <c r="C32" s="5">
        <v>0</v>
      </c>
      <c r="D32" s="4">
        <f>IF(OFFSET(D56, 0, -1)&lt;&gt;0, ROUND((IF(OFFSET(D32, 0, -1)="",0,OFFSET(D32, 0, -1))/OFFSET(D56, 0, -1))*100,0), 0)</f>
        <v>0</v>
      </c>
      <c r="E32" s="5">
        <v>0</v>
      </c>
      <c r="F32" s="4">
        <f>IF(OFFSET(F56, 0, -1)&lt;&gt;0, ROUND((IF(OFFSET(F32, 0, -1)="",0,OFFSET(F32, 0, -1))/OFFSET(F56, 0, -1))*100,0), 0)</f>
        <v>0</v>
      </c>
    </row>
    <row r="33" spans="1:26">
      <c r="B33" s="6" t="s">
        <v>29</v>
      </c>
      <c r="C33" s="6"/>
      <c r="D33" s="6">
        <f>IF(OFFSET(D56, 0, -1)&lt;&gt;0, ROUND((IF(OFFSET(D33, 0, -1)="",0,OFFSET(D33, 0, -1))/OFFSET(D56, 0, -1))*100,0), 0)</f>
        <v>0</v>
      </c>
      <c r="E33" s="7">
        <v>223.099999999999994</v>
      </c>
      <c r="F33" s="6">
        <f>IF(OFFSET(F56, 0, -1)&lt;&gt;0, ROUND((IF(OFFSET(F33, 0, -1)="",0,OFFSET(F33, 0, -1))/OFFSET(F56, 0, -1))*100,0), 0)</f>
        <v>2</v>
      </c>
    </row>
    <row r="34" spans="1:26">
      <c r="B34" s="8"/>
      <c r="C34" s="9">
        <f>Sum(C32:C33)</f>
        <v>0</v>
      </c>
      <c r="D34" s="10">
        <f>Sum(D32:D33)</f>
        <v>0</v>
      </c>
      <c r="E34" s="9">
        <f>Sum(E32:E33)</f>
        <v>223.099999999999994</v>
      </c>
      <c r="F34" s="10">
        <f>Sum(F32:F33)</f>
        <v>2</v>
      </c>
    </row>
    <row r="35" spans="1:26">
      <c r="B35" s="3" t="s">
        <v>30</v>
      </c>
      <c r="C35" s="3"/>
      <c r="D35" s="3"/>
      <c r="E35" s="3"/>
      <c r="F35" s="3"/>
    </row>
    <row r="36" spans="1:26">
      <c r="B36" s="4" t="s">
        <v>31</v>
      </c>
      <c r="C36" s="5">
        <v>0</v>
      </c>
      <c r="D36" s="4">
        <f>IF(OFFSET(D56, 0, -1)&lt;&gt;0, ROUND((IF(OFFSET(D36, 0, -1)="",0,OFFSET(D36, 0, -1))/OFFSET(D56, 0, -1))*100,0), 0)</f>
        <v>0</v>
      </c>
      <c r="E36" s="5">
        <v>129.69999999999999</v>
      </c>
      <c r="F36" s="4">
        <f>IF(OFFSET(F56, 0, -1)&lt;&gt;0, ROUND((IF(OFFSET(F36, 0, -1)="",0,OFFSET(F36, 0, -1))/OFFSET(F56, 0, -1))*100,0), 0)</f>
        <v>1</v>
      </c>
    </row>
    <row r="37" spans="1:26">
      <c r="B37" s="6" t="s">
        <v>32</v>
      </c>
      <c r="C37" s="7">
        <v>0</v>
      </c>
      <c r="D37" s="6">
        <f>IF(OFFSET(D56, 0, -1)&lt;&gt;0, ROUND((IF(OFFSET(D37, 0, -1)="",0,OFFSET(D37, 0, -1))/OFFSET(D56, 0, -1))*100,0), 0)</f>
        <v>0</v>
      </c>
      <c r="E37" s="7">
        <v>0</v>
      </c>
      <c r="F37" s="6">
        <f>IF(OFFSET(F56, 0, -1)&lt;&gt;0, ROUND((IF(OFFSET(F37, 0, -1)="",0,OFFSET(F37, 0, -1))/OFFSET(F56, 0, -1))*100,0), 0)</f>
        <v>0</v>
      </c>
    </row>
    <row r="38" spans="1:26">
      <c r="B38" s="4" t="s">
        <v>33</v>
      </c>
      <c r="C38" s="5">
        <v>320.89999999999998</v>
      </c>
      <c r="D38" s="4">
        <f>IF(OFFSET(D56, 0, -1)&lt;&gt;0, ROUND((IF(OFFSET(D38, 0, -1)="",0,OFFSET(D38, 0, -1))/OFFSET(D56, 0, -1))*100,0), 0)</f>
        <v>3</v>
      </c>
      <c r="E38" s="5">
        <v>0</v>
      </c>
      <c r="F38" s="4">
        <f>IF(OFFSET(F56, 0, -1)&lt;&gt;0, ROUND((IF(OFFSET(F38, 0, -1)="",0,OFFSET(F38, 0, -1))/OFFSET(F56, 0, -1))*100,0), 0)</f>
        <v>0</v>
      </c>
    </row>
    <row r="39" spans="1:26">
      <c r="B39" s="6" t="s">
        <v>34</v>
      </c>
      <c r="C39" s="6"/>
      <c r="D39" s="6">
        <f>IF(OFFSET(D56, 0, -1)&lt;&gt;0, ROUND((IF(OFFSET(D39, 0, -1)="",0,OFFSET(D39, 0, -1))/OFFSET(D56, 0, -1))*100,0), 0)</f>
        <v>0</v>
      </c>
      <c r="E39" s="7">
        <v>0</v>
      </c>
      <c r="F39" s="6">
        <f>IF(OFFSET(F56, 0, -1)&lt;&gt;0, ROUND((IF(OFFSET(F39, 0, -1)="",0,OFFSET(F39, 0, -1))/OFFSET(F56, 0, -1))*100,0), 0)</f>
        <v>0</v>
      </c>
    </row>
    <row r="40" spans="1:26">
      <c r="B40" s="4" t="s">
        <v>35</v>
      </c>
      <c r="C40" s="4"/>
      <c r="D40" s="4">
        <f>IF(OFFSET(D56, 0, -1)&lt;&gt;0, ROUND((IF(OFFSET(D40, 0, -1)="",0,OFFSET(D40, 0, -1))/OFFSET(D56, 0, -1))*100,0), 0)</f>
        <v>0</v>
      </c>
      <c r="E40" s="5">
        <v>0</v>
      </c>
      <c r="F40" s="4">
        <f>IF(OFFSET(F56, 0, -1)&lt;&gt;0, ROUND((IF(OFFSET(F40, 0, -1)="",0,OFFSET(F40, 0, -1))/OFFSET(F56, 0, -1))*100,0), 0)</f>
        <v>0</v>
      </c>
    </row>
    <row r="41" spans="1:26">
      <c r="B41" s="8"/>
      <c r="C41" s="9">
        <f>Sum(C36:C40)</f>
        <v>320.89999999999998</v>
      </c>
      <c r="D41" s="10">
        <f>Sum(D36:D40)</f>
        <v>3</v>
      </c>
      <c r="E41" s="9">
        <f>Sum(E36:E40)</f>
        <v>129.69999999999999</v>
      </c>
      <c r="F41" s="10">
        <f>Sum(F36:F40)</f>
        <v>1</v>
      </c>
    </row>
    <row r="42" spans="1:26">
      <c r="B42" s="3" t="s">
        <v>36</v>
      </c>
      <c r="C42" s="3"/>
      <c r="D42" s="3"/>
      <c r="E42" s="3"/>
      <c r="F42" s="3"/>
    </row>
    <row r="43" spans="1:26">
      <c r="B43" s="6" t="s">
        <v>37</v>
      </c>
      <c r="C43" s="7">
        <v>152.5</v>
      </c>
      <c r="D43" s="6">
        <f>IF(OFFSET(D56, 0, -1)&lt;&gt;0, ROUND((IF(OFFSET(D43, 0, -1)="",0,OFFSET(D43, 0, -1))/OFFSET(D56, 0, -1))*100,0), 0)</f>
        <v>2</v>
      </c>
      <c r="E43" s="7">
        <v>143.050000000000011</v>
      </c>
      <c r="F43" s="6">
        <f>IF(OFFSET(F56, 0, -1)&lt;&gt;0, ROUND((IF(OFFSET(F43, 0, -1)="",0,OFFSET(F43, 0, -1))/OFFSET(F56, 0, -1))*100,0), 0)</f>
        <v>2</v>
      </c>
    </row>
    <row r="44" spans="1:26">
      <c r="B44" s="4" t="s">
        <v>38</v>
      </c>
      <c r="C44" s="4"/>
      <c r="D44" s="4">
        <f>IF(OFFSET(D56, 0, -1)&lt;&gt;0, ROUND((IF(OFFSET(D44, 0, -1)="",0,OFFSET(D44, 0, -1))/OFFSET(D56, 0, -1))*100,0), 0)</f>
        <v>0</v>
      </c>
      <c r="E44" s="5">
        <v>12.55</v>
      </c>
      <c r="F44" s="4">
        <f>IF(OFFSET(F56, 0, -1)&lt;&gt;0, ROUND((IF(OFFSET(F44, 0, -1)="",0,OFFSET(F44, 0, -1))/OFFSET(F56, 0, -1))*100,0), 0)</f>
        <v>0</v>
      </c>
    </row>
    <row r="45" spans="1:26">
      <c r="B45" s="6" t="s">
        <v>39</v>
      </c>
      <c r="C45" s="6"/>
      <c r="D45" s="6">
        <f>IF(OFFSET(D56, 0, -1)&lt;&gt;0, ROUND((IF(OFFSET(D45, 0, -1)="",0,OFFSET(D45, 0, -1))/OFFSET(D56, 0, -1))*100,0), 0)</f>
        <v>0</v>
      </c>
      <c r="E45" s="7">
        <v>0</v>
      </c>
      <c r="F45" s="6">
        <f>IF(OFFSET(F56, 0, -1)&lt;&gt;0, ROUND((IF(OFFSET(F45, 0, -1)="",0,OFFSET(F45, 0, -1))/OFFSET(F56, 0, -1))*100,0), 0)</f>
        <v>0</v>
      </c>
    </row>
    <row r="46" spans="1:26">
      <c r="B46" s="8"/>
      <c r="C46" s="9">
        <f>Sum(C43:C45)</f>
        <v>152.5</v>
      </c>
      <c r="D46" s="10">
        <f>Sum(D43:D45)</f>
        <v>2</v>
      </c>
      <c r="E46" s="9">
        <f>Sum(E43:E45)</f>
        <v>155.60000000000002</v>
      </c>
      <c r="F46" s="10">
        <f>Sum(F43:F45)</f>
        <v>2</v>
      </c>
    </row>
    <row r="47" spans="1:26">
      <c r="B47" s="3" t="s">
        <v>40</v>
      </c>
      <c r="C47" s="3"/>
      <c r="D47" s="3"/>
      <c r="E47" s="3"/>
      <c r="F47" s="3"/>
    </row>
    <row r="48" spans="1:26">
      <c r="B48" s="4" t="s">
        <v>41</v>
      </c>
      <c r="C48" s="4"/>
      <c r="D48" s="4">
        <f>IF(OFFSET(D56, 0, -1)&lt;&gt;0, ROUND((IF(OFFSET(D48, 0, -1)="",0,OFFSET(D48, 0, -1))/OFFSET(D56, 0, -1))*100,0), 0)</f>
        <v>0</v>
      </c>
      <c r="E48" s="5">
        <v>2305.17999999999984</v>
      </c>
      <c r="F48" s="4">
        <f>IF(OFFSET(F56, 0, -1)&lt;&gt;0, ROUND((IF(OFFSET(F48, 0, -1)="",0,OFFSET(F48, 0, -1))/OFFSET(F56, 0, -1))*100,0), 0)</f>
        <v>25</v>
      </c>
    </row>
    <row r="49" spans="1:26">
      <c r="B49" s="6" t="s">
        <v>42</v>
      </c>
      <c r="C49" s="6"/>
      <c r="D49" s="6">
        <f>IF(OFFSET(D56, 0, -1)&lt;&gt;0, ROUND((IF(OFFSET(D49, 0, -1)="",0,OFFSET(D49, 0, -1))/OFFSET(D56, 0, -1))*100,0), 0)</f>
        <v>0</v>
      </c>
      <c r="E49" s="7">
        <v>0</v>
      </c>
      <c r="F49" s="6">
        <f>IF(OFFSET(F56, 0, -1)&lt;&gt;0, ROUND((IF(OFFSET(F49, 0, -1)="",0,OFFSET(F49, 0, -1))/OFFSET(F56, 0, -1))*100,0), 0)</f>
        <v>0</v>
      </c>
    </row>
    <row r="50" spans="1:26">
      <c r="B50" s="4" t="s">
        <v>43</v>
      </c>
      <c r="C50" s="4"/>
      <c r="D50" s="4">
        <f>IF(OFFSET(D56, 0, -1)&lt;&gt;0, ROUND((IF(OFFSET(D50, 0, -1)="",0,OFFSET(D50, 0, -1))/OFFSET(D56, 0, -1))*100,0), 0)</f>
        <v>0</v>
      </c>
      <c r="E50" s="5">
        <v>0</v>
      </c>
      <c r="F50" s="4">
        <f>IF(OFFSET(F56, 0, -1)&lt;&gt;0, ROUND((IF(OFFSET(F50, 0, -1)="",0,OFFSET(F50, 0, -1))/OFFSET(F56, 0, -1))*100,0), 0)</f>
        <v>0</v>
      </c>
    </row>
    <row r="51" spans="1:26">
      <c r="B51" s="6" t="s">
        <v>44</v>
      </c>
      <c r="C51" s="6"/>
      <c r="D51" s="6">
        <f>IF(OFFSET(D56, 0, -1)&lt;&gt;0, ROUND((IF(OFFSET(D51, 0, -1)="",0,OFFSET(D51, 0, -1))/OFFSET(D56, 0, -1))*100,0), 0)</f>
        <v>0</v>
      </c>
      <c r="E51" s="7">
        <v>0</v>
      </c>
      <c r="F51" s="6">
        <f>IF(OFFSET(F56, 0, -1)&lt;&gt;0, ROUND((IF(OFFSET(F51, 0, -1)="",0,OFFSET(F51, 0, -1))/OFFSET(F56, 0, -1))*100,0), 0)</f>
        <v>0</v>
      </c>
    </row>
    <row r="52" spans="1:26">
      <c r="B52" s="4" t="s">
        <v>45</v>
      </c>
      <c r="C52" s="4"/>
      <c r="D52" s="4">
        <f>IF(OFFSET(D56, 0, -1)&lt;&gt;0, ROUND((IF(OFFSET(D52, 0, -1)="",0,OFFSET(D52, 0, -1))/OFFSET(D56, 0, -1))*100,0), 0)</f>
        <v>0</v>
      </c>
      <c r="E52" s="5">
        <v>0</v>
      </c>
      <c r="F52" s="4">
        <f>IF(OFFSET(F56, 0, -1)&lt;&gt;0, ROUND((IF(OFFSET(F52, 0, -1)="",0,OFFSET(F52, 0, -1))/OFFSET(F56, 0, -1))*100,0), 0)</f>
        <v>0</v>
      </c>
    </row>
    <row r="53" spans="1:26">
      <c r="B53" s="6" t="s">
        <v>46</v>
      </c>
      <c r="C53" s="6"/>
      <c r="D53" s="6">
        <f>IF(OFFSET(D56, 0, -1)&lt;&gt;0, ROUND((IF(OFFSET(D53, 0, -1)="",0,OFFSET(D53, 0, -1))/OFFSET(D56, 0, -1))*100,0), 0)</f>
        <v>0</v>
      </c>
      <c r="E53" s="7">
        <v>0</v>
      </c>
      <c r="F53" s="6">
        <f>IF(OFFSET(F56, 0, -1)&lt;&gt;0, ROUND((IF(OFFSET(F53, 0, -1)="",0,OFFSET(F53, 0, -1))/OFFSET(F56, 0, -1))*100,0), 0)</f>
        <v>0</v>
      </c>
    </row>
    <row r="54" spans="1:26">
      <c r="B54" s="4" t="s">
        <v>47</v>
      </c>
      <c r="C54" s="4"/>
      <c r="D54" s="4">
        <f>IF(OFFSET(D56, 0, -1)&lt;&gt;0, ROUND((IF(OFFSET(D54, 0, -1)="",0,OFFSET(D54, 0, -1))/OFFSET(D56, 0, -1))*100,0), 0)</f>
        <v>0</v>
      </c>
      <c r="E54" s="5">
        <v>0</v>
      </c>
      <c r="F54" s="4">
        <f>IF(OFFSET(F56, 0, -1)&lt;&gt;0, ROUND((IF(OFFSET(F54, 0, -1)="",0,OFFSET(F54, 0, -1))/OFFSET(F56, 0, -1))*100,0), 0)</f>
        <v>0</v>
      </c>
    </row>
    <row r="55" spans="1:26">
      <c r="B55" s="8"/>
      <c r="C55" s="9">
        <f>Sum(C48:C54)</f>
        <v>0</v>
      </c>
      <c r="D55" s="10">
        <f>Sum(D48:D54)</f>
        <v>0</v>
      </c>
      <c r="E55" s="9">
        <f>Sum(E48:E54)</f>
        <v>2305.17999999999984</v>
      </c>
      <c r="F55" s="10">
        <f>Sum(F48:F54)</f>
        <v>25</v>
      </c>
    </row>
    <row r="56" spans="1:26">
      <c r="B56" s="11" t="s">
        <v>48</v>
      </c>
      <c r="C56" s="12">
        <f>Sum(C6:C19)+Sum(C22:C24)+Sum(C27:C29)+Sum(C32:C33)+Sum(C36:C40)+Sum(C43:C45)+Sum(C48:C54)</f>
        <v>9558.19999999999891</v>
      </c>
      <c r="D56" s="11"/>
      <c r="E56" s="12">
        <f>Sum(E6:E19)+Sum(E22:E24)+Sum(E27:E29)+Sum(E32:E33)+Sum(E36:E40)+Sum(E43:E45)+Sum(E48:E54)</f>
        <v>9335.06000000000131</v>
      </c>
      <c r="F56" s="11"/>
    </row>
    <row r="57" spans="1:26">
      <c r="B57" s="11" t="str">
        <f>IF(COUNT(C57:F57)=0,"","profit")</f>
        <v>profit</v>
      </c>
      <c r="C57" s="12">
        <f>IF((C56)&lt;(I22),(I22)-(C56),"")</f>
        <v>10310.25000000000182</v>
      </c>
      <c r="D57" s="11"/>
      <c r="E57" s="12">
        <f>IF((E56)&lt;(K22),(K22)-(E56),"")</f>
        <v>7917.59000000000015</v>
      </c>
      <c r="F57" s="11"/>
      <c r="G57" s="11"/>
      <c r="H57" s="11" t="str">
        <f>IF(COUNT(I57:L57)=0,"","perte")</f>
        <v/>
      </c>
      <c r="I57" s="12" t="str">
        <f>IF((C56)&lt;(I22),"",(C56)-(I22))</f>
        <v/>
      </c>
      <c r="J57" s="11"/>
      <c r="K57" s="12" t="str">
        <f>IF((E56)&lt;(K22),"",(E56)-(K22))</f>
        <v/>
      </c>
      <c r="L57" s="11"/>
    </row>
  </sheetData>
  <mergeCells>
    <mergeCell ref="B2:L2"/>
  </mergeCells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Footer>&amp;LVD &gt; Morges Période comptable 2025&amp;C &amp;R Exporté le 17.06.2026 - Imprimé le &amp;D (&amp;T) Page &amp;P/&amp;N</oddFooter>
    <evenFooter>&amp;LVD &gt; Morges Période comptable 2025&amp;C &amp;R Exporté le 17.06.2026 - Imprimé le &amp;D (&amp;T) Page &amp;P/&amp;N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Z34"/>
  <sheetViews>
    <sheetView tabSelected="0" workbookViewId="0" showGridLines="false" showRowColHeaders="1">
      <selection activeCell="K34" sqref="K34"/>
    </sheetView>
  </sheetViews>
  <sheetFormatPr customHeight="true" defaultRowHeight="16" outlineLevelRow="0" outlineLevelCol="0"/>
  <cols>
    <col min="1" max="1" width="2" customWidth="true" style="0"/>
    <col min="2" max="2" width="48.274" bestFit="true" customWidth="true" style="0"/>
    <col min="3" max="3" width="20.566" bestFit="true" customWidth="true" style="0"/>
    <col min="4" max="4" width="3.428" bestFit="true" customWidth="true" style="0"/>
    <col min="5" max="5" width="23.566" bestFit="true" customWidth="true" style="0"/>
    <col min="6" max="6" width="3.428" bestFit="true" customWidth="true" style="0"/>
    <col min="7" max="7" width="2" customWidth="true" style="0"/>
    <col min="8" max="8" width="42.418" bestFit="true" customWidth="true" style="0"/>
    <col min="9" max="9" width="20.566" bestFit="true" customWidth="true" style="0"/>
    <col min="10" max="10" width="3.428" bestFit="true" customWidth="true" style="0"/>
    <col min="11" max="11" width="23.566" bestFit="true" customWidth="true" style="0"/>
    <col min="12" max="12" width="4.57" bestFit="true" customWidth="true" style="0"/>
    <col min="26" max="26" width="9.10" bestFit="true" style="0"/>
  </cols>
  <sheetData>
    <row r="2" spans="1:26" customHeight="1" ht="24">
      <c r="B2" s="19" t="s">
        <v>98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26">
      <c r="B4" s="1" t="s">
        <v>65</v>
      </c>
      <c r="C4" s="2" t="s">
        <v>1</v>
      </c>
      <c r="D4" s="2" t="s">
        <v>2</v>
      </c>
      <c r="E4" s="2" t="s">
        <v>3</v>
      </c>
      <c r="F4" s="2" t="s">
        <v>2</v>
      </c>
      <c r="H4" s="1" t="s">
        <v>89</v>
      </c>
      <c r="I4" s="2" t="s">
        <v>1</v>
      </c>
      <c r="J4" s="2" t="s">
        <v>2</v>
      </c>
      <c r="K4" s="2" t="s">
        <v>3</v>
      </c>
      <c r="L4" s="2" t="s">
        <v>2</v>
      </c>
    </row>
    <row r="5" spans="1:26">
      <c r="B5" s="3" t="s">
        <v>66</v>
      </c>
      <c r="C5" s="3"/>
      <c r="D5" s="3"/>
      <c r="E5" s="3"/>
      <c r="F5" s="3"/>
      <c r="H5" s="13" t="s">
        <v>90</v>
      </c>
      <c r="I5" s="13"/>
      <c r="J5" s="13"/>
      <c r="K5" s="13"/>
      <c r="L5" s="13"/>
    </row>
    <row r="6" spans="1:26">
      <c r="B6" s="4" t="s">
        <v>67</v>
      </c>
      <c r="C6" s="5">
        <v>0</v>
      </c>
      <c r="D6" s="4">
        <f>IF(OFFSET(D33, 0, -1)&lt;&gt;0, ROUND((IF(OFFSET(D6, 0, -1)="",0,OFFSET(D6, 0, -1))/OFFSET(D33, 0, -1))*100,0), 0)</f>
        <v>0</v>
      </c>
      <c r="E6" s="5">
        <v>0</v>
      </c>
      <c r="F6" s="4">
        <f>IF(OFFSET(F33, 0, -1)&lt;&gt;0, ROUND((IF(OFFSET(F6, 0, -1)="",0,OFFSET(F6, 0, -1))/OFFSET(F33, 0, -1))*100,0), 0)</f>
        <v>0</v>
      </c>
      <c r="H6" s="4" t="s">
        <v>91</v>
      </c>
      <c r="I6" s="5">
        <v>0</v>
      </c>
      <c r="J6" s="4">
        <f>IF(OFFSET(J14, 0, -1)&lt;&gt;0, ROUND((IF(OFFSET(J6, 0, -1)="",0,OFFSET(J6, 0, -1))/OFFSET(J14, 0, -1))*100,0), 0)</f>
        <v>0</v>
      </c>
      <c r="K6" s="5">
        <v>0</v>
      </c>
      <c r="L6" s="4">
        <f>IF(OFFSET(L14, 0, -1)&lt;&gt;0, ROUND((IF(OFFSET(L6, 0, -1)="",0,OFFSET(L6, 0, -1))/OFFSET(L14, 0, -1))*100,0), 0)</f>
        <v>0</v>
      </c>
    </row>
    <row r="7" spans="1:26">
      <c r="B7" s="6" t="s">
        <v>68</v>
      </c>
      <c r="C7" s="7">
        <v>32825.25</v>
      </c>
      <c r="D7" s="6">
        <f>IF(OFFSET(D33, 0, -1)&lt;&gt;0, ROUND((IF(OFFSET(D7, 0, -1)="",0,OFFSET(D7, 0, -1))/OFFSET(D33, 0, -1))*100,0), 0)</f>
        <v>39</v>
      </c>
      <c r="E7" s="7">
        <v>24955.79999999999927</v>
      </c>
      <c r="F7" s="6">
        <f>IF(OFFSET(F33, 0, -1)&lt;&gt;0, ROUND((IF(OFFSET(F7, 0, -1)="",0,OFFSET(F7, 0, -1))/OFFSET(F33, 0, -1))*100,0), 0)</f>
        <v>37</v>
      </c>
      <c r="H7" s="14" t="s">
        <v>92</v>
      </c>
      <c r="I7" s="15">
        <v>5605</v>
      </c>
      <c r="J7" s="14">
        <f>IF(OFFSET(J14, 0, -1)&lt;&gt;0, ROUND((IF(OFFSET(J7, 0, -1)="",0,OFFSET(J7, 0, -1))/OFFSET(J14, 0, -1))*100,0), 0)</f>
        <v>8</v>
      </c>
      <c r="K7" s="15">
        <v>0</v>
      </c>
      <c r="L7" s="14">
        <f>IF(OFFSET(L14, 0, -1)&lt;&gt;0, ROUND((IF(OFFSET(L7, 0, -1)="",0,OFFSET(L7, 0, -1))/OFFSET(L14, 0, -1))*100,0), 0)</f>
        <v>0</v>
      </c>
    </row>
    <row r="8" spans="1:26">
      <c r="B8" s="4" t="s">
        <v>69</v>
      </c>
      <c r="C8" s="5">
        <v>40283.25</v>
      </c>
      <c r="D8" s="4">
        <f>IF(OFFSET(D33, 0, -1)&lt;&gt;0, ROUND((IF(OFFSET(D8, 0, -1)="",0,OFFSET(D8, 0, -1))/OFFSET(D33, 0, -1))*100,0), 0)</f>
        <v>48</v>
      </c>
      <c r="E8" s="5">
        <v>40171.099999999998545</v>
      </c>
      <c r="F8" s="4">
        <f>IF(OFFSET(F33, 0, -1)&lt;&gt;0, ROUND((IF(OFFSET(F8, 0, -1)="",0,OFFSET(F8, 0, -1))/OFFSET(F33, 0, -1))*100,0), 0)</f>
        <v>59</v>
      </c>
      <c r="H8" s="16"/>
      <c r="I8" s="17">
        <f>Sum(I6:I7)</f>
        <v>5605</v>
      </c>
      <c r="J8" s="18">
        <f>Sum(J6:J7)</f>
        <v>8</v>
      </c>
      <c r="K8" s="17">
        <f>Sum(K6:K7)</f>
        <v>0</v>
      </c>
      <c r="L8" s="18">
        <f>Sum(L6:L7)</f>
        <v>0</v>
      </c>
    </row>
    <row r="9" spans="1:26">
      <c r="B9" s="6" t="s">
        <v>70</v>
      </c>
      <c r="C9" s="6"/>
      <c r="D9" s="6">
        <f>IF(OFFSET(D33, 0, -1)&lt;&gt;0, ROUND((IF(OFFSET(D9, 0, -1)="",0,OFFSET(D9, 0, -1))/OFFSET(D33, 0, -1))*100,0), 0)</f>
        <v>0</v>
      </c>
      <c r="E9" s="7">
        <v>0</v>
      </c>
      <c r="F9" s="6">
        <f>IF(OFFSET(F33, 0, -1)&lt;&gt;0, ROUND((IF(OFFSET(F9, 0, -1)="",0,OFFSET(F9, 0, -1))/OFFSET(F33, 0, -1))*100,0), 0)</f>
        <v>0</v>
      </c>
      <c r="H9" s="13" t="s">
        <v>93</v>
      </c>
      <c r="I9" s="13"/>
      <c r="J9" s="13"/>
      <c r="K9" s="13"/>
      <c r="L9" s="13"/>
    </row>
    <row r="10" spans="1:26">
      <c r="B10" s="8"/>
      <c r="C10" s="9">
        <f>Sum(C6:C9)</f>
        <v>73108.5</v>
      </c>
      <c r="D10" s="10">
        <f>Sum(D6:D9)</f>
        <v>87</v>
      </c>
      <c r="E10" s="9">
        <f>Sum(E6:E9)</f>
        <v>65126.89999999999418</v>
      </c>
      <c r="F10" s="10">
        <f>Sum(F6:F9)</f>
        <v>96</v>
      </c>
      <c r="H10" s="4" t="s">
        <v>94</v>
      </c>
      <c r="I10" s="5">
        <v>0</v>
      </c>
      <c r="J10" s="4">
        <f>IF(OFFSET(J14, 0, -1)&lt;&gt;0, ROUND((IF(OFFSET(J10, 0, -1)="",0,OFFSET(J10, 0, -1))/OFFSET(J14, 0, -1))*100,0), 0)</f>
        <v>0</v>
      </c>
      <c r="K10" s="5">
        <v>0</v>
      </c>
      <c r="L10" s="4">
        <f>IF(OFFSET(L14, 0, -1)&lt;&gt;0, ROUND((IF(OFFSET(L10, 0, -1)="",0,OFFSET(L10, 0, -1))/OFFSET(L14, 0, -1))*100,0), 0)</f>
        <v>0</v>
      </c>
    </row>
    <row r="11" spans="1:26">
      <c r="B11" s="3" t="s">
        <v>71</v>
      </c>
      <c r="C11" s="3"/>
      <c r="D11" s="3"/>
      <c r="E11" s="3"/>
      <c r="F11" s="3"/>
      <c r="H11" s="14" t="s">
        <v>95</v>
      </c>
      <c r="I11" s="15">
        <v>67865.89999999999418</v>
      </c>
      <c r="J11" s="14">
        <f>IF(OFFSET(J14, 0, -1)&lt;&gt;0, ROUND((IF(OFFSET(J11, 0, -1)="",0,OFFSET(J11, 0, -1))/OFFSET(J14, 0, -1))*100,0), 0)</f>
        <v>92</v>
      </c>
      <c r="K11" s="15">
        <v>59948.30999999999767</v>
      </c>
      <c r="L11" s="14">
        <f>IF(OFFSET(L14, 0, -1)&lt;&gt;0, ROUND((IF(OFFSET(L11, 0, -1)="",0,OFFSET(L11, 0, -1))/OFFSET(L14, 0, -1))*100,0), 0)</f>
        <v>100</v>
      </c>
    </row>
    <row r="12" spans="1:26">
      <c r="B12" s="4" t="s">
        <v>72</v>
      </c>
      <c r="C12" s="5">
        <v>0</v>
      </c>
      <c r="D12" s="4">
        <f>IF(OFFSET(D33, 0, -1)&lt;&gt;0, ROUND((IF(OFFSET(D12, 0, -1)="",0,OFFSET(D12, 0, -1))/OFFSET(D33, 0, -1))*100,0), 0)</f>
        <v>0</v>
      </c>
      <c r="E12" s="5">
        <v>0</v>
      </c>
      <c r="F12" s="4">
        <f>IF(OFFSET(F33, 0, -1)&lt;&gt;0, ROUND((IF(OFFSET(F12, 0, -1)="",0,OFFSET(F12, 0, -1))/OFFSET(F33, 0, -1))*100,0), 0)</f>
        <v>0</v>
      </c>
      <c r="H12" s="4" t="s">
        <v>96</v>
      </c>
      <c r="I12" s="5">
        <v>0</v>
      </c>
      <c r="J12" s="4">
        <f>IF(OFFSET(J14, 0, -1)&lt;&gt;0, ROUND((IF(OFFSET(J12, 0, -1)="",0,OFFSET(J12, 0, -1))/OFFSET(J14, 0, -1))*100,0), 0)</f>
        <v>0</v>
      </c>
      <c r="K12" s="5">
        <v>0</v>
      </c>
      <c r="L12" s="4">
        <f>IF(OFFSET(L14, 0, -1)&lt;&gt;0, ROUND((IF(OFFSET(L12, 0, -1)="",0,OFFSET(L12, 0, -1))/OFFSET(L14, 0, -1))*100,0), 0)</f>
        <v>0</v>
      </c>
    </row>
    <row r="13" spans="1:26">
      <c r="B13" s="6" t="s">
        <v>73</v>
      </c>
      <c r="C13" s="7">
        <v>0</v>
      </c>
      <c r="D13" s="6">
        <f>IF(OFFSET(D33, 0, -1)&lt;&gt;0, ROUND((IF(OFFSET(D13, 0, -1)="",0,OFFSET(D13, 0, -1))/OFFSET(D33, 0, -1))*100,0), 0)</f>
        <v>0</v>
      </c>
      <c r="E13" s="7">
        <v>0</v>
      </c>
      <c r="F13" s="6">
        <f>IF(OFFSET(F33, 0, -1)&lt;&gt;0, ROUND((IF(OFFSET(F13, 0, -1)="",0,OFFSET(F13, 0, -1))/OFFSET(F33, 0, -1))*100,0), 0)</f>
        <v>0</v>
      </c>
      <c r="H13" s="16"/>
      <c r="I13" s="17">
        <f>Sum(I10:I12)</f>
        <v>67865.89999999999418</v>
      </c>
      <c r="J13" s="18">
        <f>Sum(J10:J12)</f>
        <v>92</v>
      </c>
      <c r="K13" s="17">
        <f>Sum(K10:K12)</f>
        <v>59948.30999999999767</v>
      </c>
      <c r="L13" s="18">
        <f>Sum(L10:L12)</f>
        <v>100</v>
      </c>
    </row>
    <row r="14" spans="1:26">
      <c r="B14" s="4" t="s">
        <v>74</v>
      </c>
      <c r="C14" s="5">
        <v>0</v>
      </c>
      <c r="D14" s="4">
        <f>IF(OFFSET(D33, 0, -1)&lt;&gt;0, ROUND((IF(OFFSET(D14, 0, -1)="",0,OFFSET(D14, 0, -1))/OFFSET(D33, 0, -1))*100,0), 0)</f>
        <v>0</v>
      </c>
      <c r="E14" s="5">
        <v>604</v>
      </c>
      <c r="F14" s="4">
        <f>IF(OFFSET(F33, 0, -1)&lt;&gt;0, ROUND((IF(OFFSET(F14, 0, -1)="",0,OFFSET(F14, 0, -1))/OFFSET(F33, 0, -1))*100,0), 0)</f>
        <v>1</v>
      </c>
      <c r="H14" s="11" t="s">
        <v>97</v>
      </c>
      <c r="I14" s="12">
        <f>Sum(I6:I7)+Sum(I10:I12)</f>
        <v>73470.89999999999418</v>
      </c>
      <c r="J14" s="11"/>
      <c r="K14" s="12">
        <f>Sum(K6:K7)+Sum(K10:K12)</f>
        <v>59948.30999999999767</v>
      </c>
      <c r="L14" s="11"/>
    </row>
    <row r="15" spans="1:26">
      <c r="B15" s="6" t="s">
        <v>75</v>
      </c>
      <c r="C15" s="7">
        <v>0</v>
      </c>
      <c r="D15" s="6">
        <f>IF(OFFSET(D33, 0, -1)&lt;&gt;0, ROUND((IF(OFFSET(D15, 0, -1)="",0,OFFSET(D15, 0, -1))/OFFSET(D33, 0, -1))*100,0), 0)</f>
        <v>0</v>
      </c>
      <c r="E15" s="7">
        <v>0</v>
      </c>
      <c r="F15" s="6">
        <f>IF(OFFSET(F33, 0, -1)&lt;&gt;0, ROUND((IF(OFFSET(F15, 0, -1)="",0,OFFSET(F15, 0, -1))/OFFSET(F33, 0, -1))*100,0), 0)</f>
        <v>0</v>
      </c>
    </row>
    <row r="16" spans="1:26">
      <c r="B16" s="8"/>
      <c r="C16" s="9">
        <f>Sum(C12:C15)</f>
        <v>0</v>
      </c>
      <c r="D16" s="10">
        <f>Sum(D12:D15)</f>
        <v>0</v>
      </c>
      <c r="E16" s="9">
        <f>Sum(E12:E15)</f>
        <v>604</v>
      </c>
      <c r="F16" s="10">
        <f>Sum(F12:F15)</f>
        <v>1</v>
      </c>
    </row>
    <row r="17" spans="1:26">
      <c r="B17" s="3" t="s">
        <v>76</v>
      </c>
      <c r="C17" s="3"/>
      <c r="D17" s="3"/>
      <c r="E17" s="3"/>
      <c r="F17" s="3"/>
    </row>
    <row r="18" spans="1:26">
      <c r="B18" s="4" t="s">
        <v>77</v>
      </c>
      <c r="C18" s="5">
        <v>2145</v>
      </c>
      <c r="D18" s="4">
        <f>IF(OFFSET(D33, 0, -1)&lt;&gt;0, ROUND((IF(OFFSET(D18, 0, -1)="",0,OFFSET(D18, 0, -1))/OFFSET(D33, 0, -1))*100,0), 0)</f>
        <v>3</v>
      </c>
      <c r="E18" s="5">
        <v>2135</v>
      </c>
      <c r="F18" s="4">
        <f>IF(OFFSET(F33, 0, -1)&lt;&gt;0, ROUND((IF(OFFSET(F18, 0, -1)="",0,OFFSET(F18, 0, -1))/OFFSET(F33, 0, -1))*100,0), 0)</f>
        <v>3</v>
      </c>
    </row>
    <row r="19" spans="1:26">
      <c r="B19" s="6" t="s">
        <v>78</v>
      </c>
      <c r="C19" s="7">
        <v>837.64999999999998</v>
      </c>
      <c r="D19" s="6">
        <f>IF(OFFSET(D33, 0, -1)&lt;&gt;0, ROUND((IF(OFFSET(D19, 0, -1)="",0,OFFSET(D19, 0, -1))/OFFSET(D33, 0, -1))*100,0), 0)</f>
        <v>1</v>
      </c>
      <c r="E19" s="7">
        <v>0</v>
      </c>
      <c r="F19" s="6">
        <f>IF(OFFSET(F33, 0, -1)&lt;&gt;0, ROUND((IF(OFFSET(F19, 0, -1)="",0,OFFSET(F19, 0, -1))/OFFSET(F33, 0, -1))*100,0), 0)</f>
        <v>0</v>
      </c>
    </row>
    <row r="20" spans="1:26">
      <c r="B20" s="4" t="s">
        <v>79</v>
      </c>
      <c r="C20" s="5">
        <v>7690</v>
      </c>
      <c r="D20" s="4">
        <f>IF(OFFSET(D33, 0, -1)&lt;&gt;0, ROUND((IF(OFFSET(D20, 0, -1)="",0,OFFSET(D20, 0, -1))/OFFSET(D33, 0, -1))*100,0), 0)</f>
        <v>9</v>
      </c>
      <c r="E20" s="4"/>
      <c r="F20" s="4">
        <f>IF(OFFSET(F33, 0, -1)&lt;&gt;0, ROUND((IF(OFFSET(F20, 0, -1)="",0,OFFSET(F20, 0, -1))/OFFSET(F33, 0, -1))*100,0), 0)</f>
        <v>0</v>
      </c>
    </row>
    <row r="21" spans="1:26">
      <c r="B21" s="8"/>
      <c r="C21" s="9">
        <f>Sum(C18:C20)</f>
        <v>10672.64999999999964</v>
      </c>
      <c r="D21" s="10">
        <f>Sum(D18:D20)</f>
        <v>13</v>
      </c>
      <c r="E21" s="9">
        <f>Sum(E18:E20)</f>
        <v>2135</v>
      </c>
      <c r="F21" s="10">
        <f>Sum(F18:F20)</f>
        <v>3</v>
      </c>
    </row>
    <row r="22" spans="1:26">
      <c r="B22" s="3" t="s">
        <v>80</v>
      </c>
      <c r="C22" s="3"/>
      <c r="D22" s="3"/>
      <c r="E22" s="3"/>
      <c r="F22" s="3"/>
    </row>
    <row r="23" spans="1:26">
      <c r="B23" s="6" t="s">
        <v>81</v>
      </c>
      <c r="C23" s="6"/>
      <c r="D23" s="6">
        <f>IF(OFFSET(D33, 0, -1)&lt;&gt;0, ROUND((IF(OFFSET(D23, 0, -1)="",0,OFFSET(D23, 0, -1))/OFFSET(D33, 0, -1))*100,0), 0)</f>
        <v>0</v>
      </c>
      <c r="E23" s="7">
        <v>0</v>
      </c>
      <c r="F23" s="6">
        <f>IF(OFFSET(F33, 0, -1)&lt;&gt;0, ROUND((IF(OFFSET(F23, 0, -1)="",0,OFFSET(F23, 0, -1))/OFFSET(F33, 0, -1))*100,0), 0)</f>
        <v>0</v>
      </c>
    </row>
    <row r="24" spans="1:26">
      <c r="B24" s="4" t="s">
        <v>82</v>
      </c>
      <c r="C24" s="4"/>
      <c r="D24" s="4">
        <f>IF(OFFSET(D33, 0, -1)&lt;&gt;0, ROUND((IF(OFFSET(D24, 0, -1)="",0,OFFSET(D24, 0, -1))/OFFSET(D33, 0, -1))*100,0), 0)</f>
        <v>0</v>
      </c>
      <c r="E24" s="5">
        <v>0</v>
      </c>
      <c r="F24" s="4">
        <f>IF(OFFSET(F33, 0, -1)&lt;&gt;0, ROUND((IF(OFFSET(F24, 0, -1)="",0,OFFSET(F24, 0, -1))/OFFSET(F33, 0, -1))*100,0), 0)</f>
        <v>0</v>
      </c>
    </row>
    <row r="25" spans="1:26">
      <c r="B25" s="6" t="s">
        <v>83</v>
      </c>
      <c r="C25" s="6"/>
      <c r="D25" s="6">
        <f>IF(OFFSET(D33, 0, -1)&lt;&gt;0, ROUND((IF(OFFSET(D25, 0, -1)="",0,OFFSET(D25, 0, -1))/OFFSET(D33, 0, -1))*100,0), 0)</f>
        <v>0</v>
      </c>
      <c r="E25" s="7">
        <v>0</v>
      </c>
      <c r="F25" s="6">
        <f>IF(OFFSET(F33, 0, -1)&lt;&gt;0, ROUND((IF(OFFSET(F25, 0, -1)="",0,OFFSET(F25, 0, -1))/OFFSET(F33, 0, -1))*100,0), 0)</f>
        <v>0</v>
      </c>
    </row>
    <row r="26" spans="1:26">
      <c r="B26" s="4" t="s">
        <v>84</v>
      </c>
      <c r="C26" s="4"/>
      <c r="D26" s="4">
        <f>IF(OFFSET(D33, 0, -1)&lt;&gt;0, ROUND((IF(OFFSET(D26, 0, -1)="",0,OFFSET(D26, 0, -1))/OFFSET(D33, 0, -1))*100,0), 0)</f>
        <v>0</v>
      </c>
      <c r="E26" s="5">
        <v>0</v>
      </c>
      <c r="F26" s="4">
        <f>IF(OFFSET(F33, 0, -1)&lt;&gt;0, ROUND((IF(OFFSET(F26, 0, -1)="",0,OFFSET(F26, 0, -1))/OFFSET(F33, 0, -1))*100,0), 0)</f>
        <v>0</v>
      </c>
    </row>
    <row r="27" spans="1:26">
      <c r="B27" s="8"/>
      <c r="C27" s="9">
        <f>Sum(C23:C26)</f>
        <v>0</v>
      </c>
      <c r="D27" s="10">
        <f>Sum(D23:D26)</f>
        <v>0</v>
      </c>
      <c r="E27" s="9">
        <f>Sum(E23:E26)</f>
        <v>0</v>
      </c>
      <c r="F27" s="10">
        <f>Sum(F23:F26)</f>
        <v>0</v>
      </c>
    </row>
    <row r="28" spans="1:26">
      <c r="B28" s="3" t="s">
        <v>85</v>
      </c>
      <c r="C28" s="3"/>
      <c r="D28" s="3"/>
      <c r="E28" s="3"/>
      <c r="F28" s="3"/>
    </row>
    <row r="29" spans="1:26">
      <c r="B29" s="6" t="s">
        <v>86</v>
      </c>
      <c r="C29" s="6"/>
      <c r="D29" s="6">
        <f>IF(OFFSET(D33, 0, -1)&lt;&gt;0, ROUND((IF(OFFSET(D29, 0, -1)="",0,OFFSET(D29, 0, -1))/OFFSET(D33, 0, -1))*100,0), 0)</f>
        <v>0</v>
      </c>
      <c r="E29" s="7">
        <v>0</v>
      </c>
      <c r="F29" s="6">
        <f>IF(OFFSET(F33, 0, -1)&lt;&gt;0, ROUND((IF(OFFSET(F29, 0, -1)="",0,OFFSET(F29, 0, -1))/OFFSET(F33, 0, -1))*100,0), 0)</f>
        <v>0</v>
      </c>
    </row>
    <row r="30" spans="1:26">
      <c r="B30" s="4" t="s">
        <v>87</v>
      </c>
      <c r="C30" s="4"/>
      <c r="D30" s="4">
        <f>IF(OFFSET(D33, 0, -1)&lt;&gt;0, ROUND((IF(OFFSET(D30, 0, -1)="",0,OFFSET(D30, 0, -1))/OFFSET(D33, 0, -1))*100,0), 0)</f>
        <v>0</v>
      </c>
      <c r="E30" s="5">
        <v>0</v>
      </c>
      <c r="F30" s="4">
        <f>IF(OFFSET(F33, 0, -1)&lt;&gt;0, ROUND((IF(OFFSET(F30, 0, -1)="",0,OFFSET(F30, 0, -1))/OFFSET(F33, 0, -1))*100,0), 0)</f>
        <v>0</v>
      </c>
    </row>
    <row r="31" spans="1:26">
      <c r="B31" s="6" t="s">
        <v>79</v>
      </c>
      <c r="C31" s="6"/>
      <c r="D31" s="6">
        <f>IF(OFFSET(D33, 0, -1)&lt;&gt;0, ROUND((IF(OFFSET(D31, 0, -1)="",0,OFFSET(D31, 0, -1))/OFFSET(D33, 0, -1))*100,0), 0)</f>
        <v>0</v>
      </c>
      <c r="E31" s="7">
        <v>0</v>
      </c>
      <c r="F31" s="6">
        <f>IF(OFFSET(F33, 0, -1)&lt;&gt;0, ROUND((IF(OFFSET(F31, 0, -1)="",0,OFFSET(F31, 0, -1))/OFFSET(F33, 0, -1))*100,0), 0)</f>
        <v>0</v>
      </c>
    </row>
    <row r="32" spans="1:26">
      <c r="B32" s="8"/>
      <c r="C32" s="9">
        <f>Sum(C29:C31)</f>
        <v>0</v>
      </c>
      <c r="D32" s="10">
        <f>Sum(D29:D31)</f>
        <v>0</v>
      </c>
      <c r="E32" s="9">
        <f>Sum(E29:E31)</f>
        <v>0</v>
      </c>
      <c r="F32" s="10">
        <f>Sum(F29:F31)</f>
        <v>0</v>
      </c>
    </row>
    <row r="33" spans="1:26">
      <c r="B33" s="11" t="s">
        <v>88</v>
      </c>
      <c r="C33" s="12">
        <f>Sum(C6:C9)+Sum(C12:C15)+Sum(C18:C20)+Sum(C23:C26)+Sum(C29:C31)</f>
        <v>83781.14999999999418</v>
      </c>
      <c r="D33" s="11"/>
      <c r="E33" s="12">
        <f>Sum(E6:E9)+Sum(E12:E15)+Sum(E18:E20)+Sum(E23:E26)+Sum(E29:E31)</f>
        <v>67865.89999999999418</v>
      </c>
      <c r="F33" s="11"/>
    </row>
    <row r="34" spans="1:26">
      <c r="B34" s="11" t="str">
        <f>IF(COUNT(C34:F34)=0,"","perte")</f>
        <v/>
      </c>
      <c r="C34" s="12" t="str">
        <f>IF((C33)&lt;(I14),(I14)-(C33),"")</f>
        <v/>
      </c>
      <c r="D34" s="11"/>
      <c r="E34" s="12" t="str">
        <f>IF((E33)&lt;(K14),(K14)-(E33),"")</f>
        <v/>
      </c>
      <c r="F34" s="11"/>
      <c r="G34" s="11"/>
      <c r="H34" s="11" t="str">
        <f>IF(COUNT(I34:L34)=0,"","profit")</f>
        <v>profit</v>
      </c>
      <c r="I34" s="12">
        <f>IF((C33)&lt;(I14),"",(C33)-(I14))</f>
        <v>10310.25</v>
      </c>
      <c r="J34" s="11"/>
      <c r="K34" s="12">
        <f>IF((E33)&lt;(K14),"",(E33)-(K14))</f>
        <v>7917.58999999999651</v>
      </c>
      <c r="L34" s="11"/>
    </row>
  </sheetData>
  <mergeCells>
    <mergeCell ref="B2:L2"/>
  </mergeCells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Footer>&amp;LVD &gt; Morges Période comptable 2025&amp;C &amp;R Exporté le 17.06.2026 - Imprimé le &amp;D (&amp;T) Page &amp;P/&amp;N</oddFooter>
    <evenFooter>&amp;LVD &gt; Morges Période comptable 2025&amp;C &amp;R Exporté le 17.06.2026 - Imprimé le &amp;D (&amp;T) Page &amp;P/&amp;N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Z57"/>
  <sheetViews>
    <sheetView tabSelected="0" workbookViewId="0" showGridLines="false" showRowColHeaders="1">
      <selection activeCell="O57" sqref="O57"/>
    </sheetView>
  </sheetViews>
  <sheetFormatPr customHeight="true" defaultRowHeight="16" outlineLevelRow="0" outlineLevelCol="0"/>
  <cols>
    <col min="1" max="1" width="2" customWidth="true" style="0"/>
    <col min="2" max="2" width="60" customWidth="true" style="0"/>
    <col min="3" max="3" width="11.711" bestFit="true" customWidth="true" style="0"/>
    <col min="4" max="4" width="12.426" bestFit="true" customWidth="true" style="0"/>
    <col min="5" max="5" width="24.708" bestFit="true" customWidth="true" style="0"/>
    <col min="6" max="6" width="40.276" bestFit="true" customWidth="true" style="0"/>
    <col min="7" max="7" width="42.847" bestFit="true" customWidth="true" style="0"/>
    <col min="8" max="8" width="45.846" bestFit="true" customWidth="true" style="0"/>
    <col min="9" max="9" width="2" customWidth="true" style="0"/>
    <col min="10" max="10" width="43.561" bestFit="true" customWidth="true" style="0"/>
    <col min="11" max="11" width="11.711" bestFit="true" customWidth="true" style="0"/>
    <col min="12" max="12" width="12.426" bestFit="true" customWidth="true" style="0"/>
    <col min="13" max="13" width="22.28" bestFit="true" customWidth="true" style="0"/>
    <col min="14" max="14" width="40.276" bestFit="true" customWidth="true" style="0"/>
    <col min="15" max="15" width="42.847" bestFit="true" customWidth="true" style="0"/>
    <col min="16" max="16" width="45.846" bestFit="true" customWidth="true" style="0"/>
    <col min="26" max="26" width="9.10" bestFit="true" style="0"/>
  </cols>
  <sheetData>
    <row r="2" spans="1:26" customHeight="1" ht="24">
      <c r="B2" s="19" t="s">
        <v>105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26">
      <c r="B4" s="1" t="s">
        <v>0</v>
      </c>
      <c r="C4" s="2" t="s">
        <v>99</v>
      </c>
      <c r="D4" s="2" t="s">
        <v>100</v>
      </c>
      <c r="E4" s="2" t="s">
        <v>101</v>
      </c>
      <c r="F4" s="2" t="s">
        <v>102</v>
      </c>
      <c r="G4" s="2" t="s">
        <v>103</v>
      </c>
      <c r="H4" s="2" t="s">
        <v>104</v>
      </c>
      <c r="J4" s="1" t="s">
        <v>49</v>
      </c>
      <c r="K4" s="2" t="s">
        <v>99</v>
      </c>
      <c r="L4" s="2" t="s">
        <v>100</v>
      </c>
      <c r="M4" s="2" t="s">
        <v>101</v>
      </c>
      <c r="N4" s="2" t="s">
        <v>102</v>
      </c>
      <c r="O4" s="2" t="s">
        <v>103</v>
      </c>
      <c r="P4" s="2" t="s">
        <v>104</v>
      </c>
    </row>
    <row r="5" spans="1:26">
      <c r="B5" s="3" t="s">
        <v>4</v>
      </c>
      <c r="C5" s="3"/>
      <c r="D5" s="3"/>
      <c r="E5" s="3"/>
      <c r="F5" s="3"/>
      <c r="G5" s="3"/>
      <c r="H5" s="3"/>
      <c r="J5" s="13" t="s">
        <v>50</v>
      </c>
      <c r="K5" s="13"/>
      <c r="L5" s="13"/>
      <c r="M5" s="13"/>
      <c r="N5" s="13"/>
      <c r="O5" s="13"/>
      <c r="P5" s="13"/>
    </row>
    <row r="6" spans="1:26">
      <c r="B6" s="4" t="s">
        <v>5</v>
      </c>
      <c r="C6" s="5">
        <v>5200</v>
      </c>
      <c r="D6" s="5">
        <v>5605</v>
      </c>
      <c r="E6" s="4">
        <f>IF(OFFSET(E6, 0, -2)="",0,OFFSET(E6, 0, -2)) - IF(OFFSET(E6, 0, -1)="",0,OFFSET(E6, 0, -1))</f>
        <v>-405</v>
      </c>
      <c r="F6" s="5">
        <v>4310</v>
      </c>
      <c r="G6" s="5">
        <v>5075</v>
      </c>
      <c r="H6" s="4">
        <f>IF(OFFSET(H6, 0, -2)="",0,OFFSET(H6, 0, -2)) - IF(OFFSET(H6, 0, -1)="",0,OFFSET(H6, 0, -1))</f>
        <v>-765</v>
      </c>
      <c r="J6" s="4" t="s">
        <v>51</v>
      </c>
      <c r="K6" s="5">
        <v>11950</v>
      </c>
      <c r="L6" s="5">
        <v>11400</v>
      </c>
      <c r="M6" s="4">
        <f>IF(OFFSET(M6, 0, -1)="",0,OFFSET(M6, 0, -1)) - IF(OFFSET(M6, 0, -2)="",0,OFFSET(M6, 0, -2))</f>
        <v>-550</v>
      </c>
      <c r="N6" s="5">
        <v>7865</v>
      </c>
      <c r="O6" s="5">
        <v>12260</v>
      </c>
      <c r="P6" s="4">
        <f>IF(OFFSET(P6, 0, -1)="",0,OFFSET(P6, 0, -1)) - IF(OFFSET(P6, 0, -2)="",0,OFFSET(P6, 0, -2))</f>
        <v>4395</v>
      </c>
    </row>
    <row r="7" spans="1:26">
      <c r="B7" s="6" t="s">
        <v>6</v>
      </c>
      <c r="C7" s="7">
        <v>0</v>
      </c>
      <c r="D7" s="7">
        <v>0</v>
      </c>
      <c r="E7" s="6">
        <f>IF(OFFSET(E7, 0, -2)="",0,OFFSET(E7, 0, -2)) - IF(OFFSET(E7, 0, -1)="",0,OFFSET(E7, 0, -1))</f>
        <v>0</v>
      </c>
      <c r="F7" s="7">
        <v>0</v>
      </c>
      <c r="G7" s="7">
        <v>0</v>
      </c>
      <c r="H7" s="6">
        <f>IF(OFFSET(H7, 0, -2)="",0,OFFSET(H7, 0, -2)) - IF(OFFSET(H7, 0, -1)="",0,OFFSET(H7, 0, -1))</f>
        <v>0</v>
      </c>
      <c r="J7" s="14" t="s">
        <v>52</v>
      </c>
      <c r="K7" s="15">
        <v>960</v>
      </c>
      <c r="L7" s="15">
        <v>580</v>
      </c>
      <c r="M7" s="14">
        <f>IF(OFFSET(M7, 0, -1)="",0,OFFSET(M7, 0, -1)) - IF(OFFSET(M7, 0, -2)="",0,OFFSET(M7, 0, -2))</f>
        <v>-380</v>
      </c>
      <c r="N7" s="15">
        <v>0</v>
      </c>
      <c r="O7" s="15">
        <v>60</v>
      </c>
      <c r="P7" s="14">
        <f>IF(OFFSET(P7, 0, -1)="",0,OFFSET(P7, 0, -1)) - IF(OFFSET(P7, 0, -2)="",0,OFFSET(P7, 0, -2))</f>
        <v>60</v>
      </c>
    </row>
    <row r="8" spans="1:26">
      <c r="B8" s="4" t="s">
        <v>7</v>
      </c>
      <c r="C8" s="5">
        <v>1000</v>
      </c>
      <c r="D8" s="5">
        <v>0</v>
      </c>
      <c r="E8" s="4">
        <f>IF(OFFSET(E8, 0, -2)="",0,OFFSET(E8, 0, -2)) - IF(OFFSET(E8, 0, -1)="",0,OFFSET(E8, 0, -1))</f>
        <v>1000</v>
      </c>
      <c r="F8" s="5">
        <v>700</v>
      </c>
      <c r="G8" s="5">
        <v>879.049999999999955</v>
      </c>
      <c r="H8" s="4">
        <f>IF(OFFSET(H8, 0, -2)="",0,OFFSET(H8, 0, -2)) - IF(OFFSET(H8, 0, -1)="",0,OFFSET(H8, 0, -1))</f>
        <v>-179.049999999999955</v>
      </c>
      <c r="J8" s="4" t="s">
        <v>53</v>
      </c>
      <c r="K8" s="5">
        <v>0</v>
      </c>
      <c r="L8" s="5">
        <v>595</v>
      </c>
      <c r="M8" s="4">
        <f>IF(OFFSET(M8, 0, -1)="",0,OFFSET(M8, 0, -1)) - IF(OFFSET(M8, 0, -2)="",0,OFFSET(M8, 0, -2))</f>
        <v>595</v>
      </c>
      <c r="N8" s="5">
        <v>300</v>
      </c>
      <c r="O8" s="5">
        <v>800</v>
      </c>
      <c r="P8" s="4">
        <f>IF(OFFSET(P8, 0, -1)="",0,OFFSET(P8, 0, -1)) - IF(OFFSET(P8, 0, -2)="",0,OFFSET(P8, 0, -2))</f>
        <v>500</v>
      </c>
    </row>
    <row r="9" spans="1:26">
      <c r="B9" s="6" t="s">
        <v>8</v>
      </c>
      <c r="C9" s="7">
        <v>200</v>
      </c>
      <c r="D9" s="7">
        <v>0</v>
      </c>
      <c r="E9" s="6">
        <f>IF(OFFSET(E9, 0, -2)="",0,OFFSET(E9, 0, -2)) - IF(OFFSET(E9, 0, -1)="",0,OFFSET(E9, 0, -1))</f>
        <v>200</v>
      </c>
      <c r="F9" s="7">
        <v>500</v>
      </c>
      <c r="G9" s="7">
        <v>0</v>
      </c>
      <c r="H9" s="6">
        <f>IF(OFFSET(H9, 0, -2)="",0,OFFSET(H9, 0, -2)) - IF(OFFSET(H9, 0, -1)="",0,OFFSET(H9, 0, -1))</f>
        <v>500</v>
      </c>
      <c r="J9" s="14" t="s">
        <v>54</v>
      </c>
      <c r="K9" s="15">
        <v>5000</v>
      </c>
      <c r="L9" s="15">
        <v>7035</v>
      </c>
      <c r="M9" s="14">
        <f>IF(OFFSET(M9, 0, -1)="",0,OFFSET(M9, 0, -1)) - IF(OFFSET(M9, 0, -2)="",0,OFFSET(M9, 0, -2))</f>
        <v>2035</v>
      </c>
      <c r="N9" s="15">
        <v>4775</v>
      </c>
      <c r="O9" s="15">
        <v>3575</v>
      </c>
      <c r="P9" s="14">
        <f>IF(OFFSET(P9, 0, -1)="",0,OFFSET(P9, 0, -1)) - IF(OFFSET(P9, 0, -2)="",0,OFFSET(P9, 0, -2))</f>
        <v>-1200</v>
      </c>
    </row>
    <row r="10" spans="1:26">
      <c r="B10" s="4" t="s">
        <v>9</v>
      </c>
      <c r="C10" s="5">
        <v>0</v>
      </c>
      <c r="D10" s="5">
        <v>0</v>
      </c>
      <c r="E10" s="4">
        <f>IF(OFFSET(E10, 0, -2)="",0,OFFSET(E10, 0, -2)) - IF(OFFSET(E10, 0, -1)="",0,OFFSET(E10, 0, -1))</f>
        <v>0</v>
      </c>
      <c r="F10" s="5">
        <v>0</v>
      </c>
      <c r="G10" s="5">
        <v>0</v>
      </c>
      <c r="H10" s="4">
        <f>IF(OFFSET(H10, 0, -2)="",0,OFFSET(H10, 0, -2)) - IF(OFFSET(H10, 0, -1)="",0,OFFSET(H10, 0, -1))</f>
        <v>0</v>
      </c>
      <c r="J10" s="4" t="s">
        <v>55</v>
      </c>
      <c r="K10" s="4"/>
      <c r="L10" s="4"/>
      <c r="M10" s="4">
        <f>IF(OFFSET(M10, 0, -1)="",0,OFFSET(M10, 0, -1)) - IF(OFFSET(M10, 0, -2)="",0,OFFSET(M10, 0, -2))</f>
        <v>0</v>
      </c>
      <c r="N10" s="5">
        <v>0</v>
      </c>
      <c r="O10" s="5">
        <v>0</v>
      </c>
      <c r="P10" s="4">
        <f>IF(OFFSET(P10, 0, -1)="",0,OFFSET(P10, 0, -1)) - IF(OFFSET(P10, 0, -2)="",0,OFFSET(P10, 0, -2))</f>
        <v>0</v>
      </c>
    </row>
    <row r="11" spans="1:26">
      <c r="B11" s="6" t="s">
        <v>10</v>
      </c>
      <c r="C11" s="7">
        <v>200</v>
      </c>
      <c r="D11" s="7">
        <v>100</v>
      </c>
      <c r="E11" s="6">
        <f>IF(OFFSET(E11, 0, -2)="",0,OFFSET(E11, 0, -2)) - IF(OFFSET(E11, 0, -1)="",0,OFFSET(E11, 0, -1))</f>
        <v>100</v>
      </c>
      <c r="F11" s="7">
        <v>0</v>
      </c>
      <c r="G11" s="7">
        <v>176</v>
      </c>
      <c r="H11" s="6">
        <f>IF(OFFSET(H11, 0, -2)="",0,OFFSET(H11, 0, -2)) - IF(OFFSET(H11, 0, -1)="",0,OFFSET(H11, 0, -1))</f>
        <v>-176</v>
      </c>
      <c r="J11" s="14" t="s">
        <v>56</v>
      </c>
      <c r="K11" s="14"/>
      <c r="L11" s="14"/>
      <c r="M11" s="14">
        <f>IF(OFFSET(M11, 0, -1)="",0,OFFSET(M11, 0, -1)) - IF(OFFSET(M11, 0, -2)="",0,OFFSET(M11, 0, -2))</f>
        <v>0</v>
      </c>
      <c r="N11" s="15">
        <v>0</v>
      </c>
      <c r="O11" s="15">
        <v>0</v>
      </c>
      <c r="P11" s="14">
        <f>IF(OFFSET(P11, 0, -1)="",0,OFFSET(P11, 0, -1)) - IF(OFFSET(P11, 0, -2)="",0,OFFSET(P11, 0, -2))</f>
        <v>0</v>
      </c>
    </row>
    <row r="12" spans="1:26">
      <c r="B12" s="4" t="s">
        <v>11</v>
      </c>
      <c r="C12" s="5">
        <v>0</v>
      </c>
      <c r="D12" s="5">
        <v>0</v>
      </c>
      <c r="E12" s="4">
        <f>IF(OFFSET(E12, 0, -2)="",0,OFFSET(E12, 0, -2)) - IF(OFFSET(E12, 0, -1)="",0,OFFSET(E12, 0, -1))</f>
        <v>0</v>
      </c>
      <c r="F12" s="5">
        <v>0</v>
      </c>
      <c r="G12" s="5">
        <v>0</v>
      </c>
      <c r="H12" s="4">
        <f>IF(OFFSET(H12, 0, -2)="",0,OFFSET(H12, 0, -2)) - IF(OFFSET(H12, 0, -1)="",0,OFFSET(H12, 0, -1))</f>
        <v>0</v>
      </c>
      <c r="J12" s="16"/>
      <c r="K12" s="17">
        <f>Sum(K6:K11)</f>
        <v>17910</v>
      </c>
      <c r="L12" s="17">
        <f>Sum(L6:L11)</f>
        <v>19610</v>
      </c>
      <c r="M12" s="17">
        <f>Sum(M6:M11)</f>
        <v>1700</v>
      </c>
      <c r="N12" s="17">
        <f>Sum(N6:N11)</f>
        <v>12940</v>
      </c>
      <c r="O12" s="17">
        <f>Sum(O6:O11)</f>
        <v>16695</v>
      </c>
      <c r="P12" s="17">
        <f>Sum(P6:P11)</f>
        <v>3755</v>
      </c>
    </row>
    <row r="13" spans="1:26">
      <c r="B13" s="6" t="s">
        <v>12</v>
      </c>
      <c r="C13" s="7">
        <v>200</v>
      </c>
      <c r="D13" s="7">
        <v>0</v>
      </c>
      <c r="E13" s="6">
        <f>IF(OFFSET(E13, 0, -2)="",0,OFFSET(E13, 0, -2)) - IF(OFFSET(E13, 0, -1)="",0,OFFSET(E13, 0, -1))</f>
        <v>200</v>
      </c>
      <c r="F13" s="7">
        <v>500</v>
      </c>
      <c r="G13" s="7">
        <v>0</v>
      </c>
      <c r="H13" s="6">
        <f>IF(OFFSET(H13, 0, -2)="",0,OFFSET(H13, 0, -2)) - IF(OFFSET(H13, 0, -1)="",0,OFFSET(H13, 0, -1))</f>
        <v>500</v>
      </c>
      <c r="J13" s="13" t="s">
        <v>57</v>
      </c>
      <c r="K13" s="13"/>
      <c r="L13" s="13"/>
      <c r="M13" s="13"/>
      <c r="N13" s="13"/>
      <c r="O13" s="13"/>
      <c r="P13" s="13"/>
    </row>
    <row r="14" spans="1:26">
      <c r="B14" s="4" t="s">
        <v>13</v>
      </c>
      <c r="C14" s="5">
        <v>0</v>
      </c>
      <c r="D14" s="5">
        <v>204</v>
      </c>
      <c r="E14" s="4">
        <f>IF(OFFSET(E14, 0, -2)="",0,OFFSET(E14, 0, -2)) - IF(OFFSET(E14, 0, -1)="",0,OFFSET(E14, 0, -1))</f>
        <v>-204</v>
      </c>
      <c r="F14" s="5">
        <v>500</v>
      </c>
      <c r="G14" s="5">
        <v>0</v>
      </c>
      <c r="H14" s="4">
        <f>IF(OFFSET(H14, 0, -2)="",0,OFFSET(H14, 0, -2)) - IF(OFFSET(H14, 0, -1)="",0,OFFSET(H14, 0, -1))</f>
        <v>500</v>
      </c>
      <c r="J14" s="4" t="s">
        <v>58</v>
      </c>
      <c r="K14" s="5">
        <v>0</v>
      </c>
      <c r="L14" s="5">
        <v>133.44999999999999</v>
      </c>
      <c r="M14" s="4">
        <f>IF(OFFSET(M14, 0, -1)="",0,OFFSET(M14, 0, -1)) - IF(OFFSET(M14, 0, -2)="",0,OFFSET(M14, 0, -2))</f>
        <v>133.44999999999999</v>
      </c>
      <c r="N14" s="5">
        <v>80</v>
      </c>
      <c r="O14" s="5">
        <v>255.65000000000001</v>
      </c>
      <c r="P14" s="4">
        <f>IF(OFFSET(P14, 0, -1)="",0,OFFSET(P14, 0, -1)) - IF(OFFSET(P14, 0, -2)="",0,OFFSET(P14, 0, -2))</f>
        <v>175.65000000000001</v>
      </c>
    </row>
    <row r="15" spans="1:26">
      <c r="B15" s="6" t="s">
        <v>14</v>
      </c>
      <c r="C15" s="7">
        <v>1000</v>
      </c>
      <c r="D15" s="7">
        <v>391.75</v>
      </c>
      <c r="E15" s="6">
        <f>IF(OFFSET(E15, 0, -2)="",0,OFFSET(E15, 0, -2)) - IF(OFFSET(E15, 0, -1)="",0,OFFSET(E15, 0, -1))</f>
        <v>608.25</v>
      </c>
      <c r="F15" s="7">
        <v>1500</v>
      </c>
      <c r="G15" s="7">
        <v>372.60000000000002</v>
      </c>
      <c r="H15" s="6">
        <f>IF(OFFSET(H15, 0, -2)="",0,OFFSET(H15, 0, -2)) - IF(OFFSET(H15, 0, -1)="",0,OFFSET(H15, 0, -1))</f>
        <v>1127.40000000000009</v>
      </c>
      <c r="J15" s="16"/>
      <c r="K15" s="17">
        <f>Sum(K14:K14)</f>
        <v>0</v>
      </c>
      <c r="L15" s="17">
        <f>Sum(L14:L14)</f>
        <v>133.44999999999999</v>
      </c>
      <c r="M15" s="17">
        <f>Sum(M14:M14)</f>
        <v>133.44999999999999</v>
      </c>
      <c r="N15" s="17">
        <f>Sum(N14:N14)</f>
        <v>80</v>
      </c>
      <c r="O15" s="17">
        <f>Sum(O14:O14)</f>
        <v>255.65000000000001</v>
      </c>
      <c r="P15" s="17">
        <f>Sum(P14:P14)</f>
        <v>175.65000000000001</v>
      </c>
    </row>
    <row r="16" spans="1:26">
      <c r="B16" s="4" t="s">
        <v>15</v>
      </c>
      <c r="C16" s="5">
        <v>1500</v>
      </c>
      <c r="D16" s="5">
        <v>500</v>
      </c>
      <c r="E16" s="4">
        <f>IF(OFFSET(E16, 0, -2)="",0,OFFSET(E16, 0, -2)) - IF(OFFSET(E16, 0, -1)="",0,OFFSET(E16, 0, -1))</f>
        <v>1000</v>
      </c>
      <c r="F16" s="5">
        <v>4500</v>
      </c>
      <c r="G16" s="5">
        <v>828.58000000000004</v>
      </c>
      <c r="H16" s="4">
        <f>IF(OFFSET(H16, 0, -2)="",0,OFFSET(H16, 0, -2)) - IF(OFFSET(H16, 0, -1)="",0,OFFSET(H16, 0, -1))</f>
        <v>3671.42000000000007</v>
      </c>
      <c r="J16" s="13" t="s">
        <v>59</v>
      </c>
      <c r="K16" s="13"/>
      <c r="L16" s="13"/>
      <c r="M16" s="13"/>
      <c r="N16" s="13"/>
      <c r="O16" s="13"/>
      <c r="P16" s="13"/>
    </row>
    <row r="17" spans="1:26">
      <c r="B17" s="6" t="s">
        <v>16</v>
      </c>
      <c r="C17" s="7">
        <v>200</v>
      </c>
      <c r="D17" s="7">
        <v>372</v>
      </c>
      <c r="E17" s="6">
        <f>IF(OFFSET(E17, 0, -2)="",0,OFFSET(E17, 0, -2)) - IF(OFFSET(E17, 0, -1)="",0,OFFSET(E17, 0, -1))</f>
        <v>-172</v>
      </c>
      <c r="F17" s="7">
        <v>0</v>
      </c>
      <c r="G17" s="7">
        <v>148</v>
      </c>
      <c r="H17" s="6">
        <f>IF(OFFSET(H17, 0, -2)="",0,OFFSET(H17, 0, -2)) - IF(OFFSET(H17, 0, -1)="",0,OFFSET(H17, 0, -1))</f>
        <v>-148</v>
      </c>
      <c r="J17" s="14" t="s">
        <v>60</v>
      </c>
      <c r="K17" s="15">
        <v>0</v>
      </c>
      <c r="L17" s="15">
        <v>125</v>
      </c>
      <c r="M17" s="14">
        <f>IF(OFFSET(M17, 0, -1)="",0,OFFSET(M17, 0, -1)) - IF(OFFSET(M17, 0, -2)="",0,OFFSET(M17, 0, -2))</f>
        <v>125</v>
      </c>
      <c r="N17" s="15">
        <v>0</v>
      </c>
      <c r="O17" s="15">
        <v>302</v>
      </c>
      <c r="P17" s="14">
        <f>IF(OFFSET(P17, 0, -1)="",0,OFFSET(P17, 0, -1)) - IF(OFFSET(P17, 0, -2)="",0,OFFSET(P17, 0, -2))</f>
        <v>302</v>
      </c>
    </row>
    <row r="18" spans="1:26">
      <c r="B18" s="4" t="s">
        <v>17</v>
      </c>
      <c r="C18" s="4"/>
      <c r="D18" s="4"/>
      <c r="E18" s="4">
        <f>IF(OFFSET(E18, 0, -2)="",0,OFFSET(E18, 0, -2)) - IF(OFFSET(E18, 0, -1)="",0,OFFSET(E18, 0, -1))</f>
        <v>0</v>
      </c>
      <c r="F18" s="5">
        <v>0</v>
      </c>
      <c r="G18" s="5">
        <v>0</v>
      </c>
      <c r="H18" s="4">
        <f>IF(OFFSET(H18, 0, -2)="",0,OFFSET(H18, 0, -2)) - IF(OFFSET(H18, 0, -1)="",0,OFFSET(H18, 0, -1))</f>
        <v>0</v>
      </c>
      <c r="J18" s="16"/>
      <c r="K18" s="17">
        <f>Sum(K17:K17)</f>
        <v>0</v>
      </c>
      <c r="L18" s="17">
        <f>Sum(L17:L17)</f>
        <v>125</v>
      </c>
      <c r="M18" s="17">
        <f>Sum(M17:M17)</f>
        <v>125</v>
      </c>
      <c r="N18" s="17">
        <f>Sum(N17:N17)</f>
        <v>0</v>
      </c>
      <c r="O18" s="17">
        <f>Sum(O17:O17)</f>
        <v>302</v>
      </c>
      <c r="P18" s="17">
        <f>Sum(P17:P17)</f>
        <v>302</v>
      </c>
    </row>
    <row r="19" spans="1:26">
      <c r="B19" s="6" t="s">
        <v>18</v>
      </c>
      <c r="C19" s="6"/>
      <c r="D19" s="6"/>
      <c r="E19" s="6">
        <f>IF(OFFSET(E19, 0, -2)="",0,OFFSET(E19, 0, -2)) - IF(OFFSET(E19, 0, -1)="",0,OFFSET(E19, 0, -1))</f>
        <v>0</v>
      </c>
      <c r="F19" s="7">
        <v>0</v>
      </c>
      <c r="G19" s="7">
        <v>0</v>
      </c>
      <c r="H19" s="6">
        <f>IF(OFFSET(H19, 0, -2)="",0,OFFSET(H19, 0, -2)) - IF(OFFSET(H19, 0, -1)="",0,OFFSET(H19, 0, -1))</f>
        <v>0</v>
      </c>
      <c r="J19" s="13" t="s">
        <v>61</v>
      </c>
      <c r="K19" s="13"/>
      <c r="L19" s="13"/>
      <c r="M19" s="13"/>
      <c r="N19" s="13"/>
      <c r="O19" s="13"/>
      <c r="P19" s="13"/>
    </row>
    <row r="20" spans="1:26">
      <c r="B20" s="8"/>
      <c r="C20" s="9">
        <f>Sum(C6:C19)</f>
        <v>9500</v>
      </c>
      <c r="D20" s="9">
        <f>Sum(D6:D19)</f>
        <v>7172.75</v>
      </c>
      <c r="E20" s="9">
        <f>Sum(E6:E19)</f>
        <v>2327.25</v>
      </c>
      <c r="F20" s="9">
        <f>Sum(F6:F19)</f>
        <v>12510</v>
      </c>
      <c r="G20" s="9">
        <f>Sum(G6:G19)</f>
        <v>7479.23000000000047</v>
      </c>
      <c r="H20" s="9">
        <f>Sum(H6:H19)</f>
        <v>5030.77000000000044</v>
      </c>
      <c r="J20" s="4" t="s">
        <v>62</v>
      </c>
      <c r="K20" s="4"/>
      <c r="L20" s="4"/>
      <c r="M20" s="4">
        <f>IF(OFFSET(M20, 0, -1)="",0,OFFSET(M20, 0, -1)) - IF(OFFSET(M20, 0, -2)="",0,OFFSET(M20, 0, -2))</f>
        <v>0</v>
      </c>
      <c r="N20" s="5">
        <v>0</v>
      </c>
      <c r="O20" s="5">
        <v>0</v>
      </c>
      <c r="P20" s="4">
        <f>IF(OFFSET(P20, 0, -1)="",0,OFFSET(P20, 0, -1)) - IF(OFFSET(P20, 0, -2)="",0,OFFSET(P20, 0, -2))</f>
        <v>0</v>
      </c>
    </row>
    <row r="21" spans="1:26">
      <c r="B21" s="3" t="s">
        <v>19</v>
      </c>
      <c r="C21" s="3"/>
      <c r="D21" s="3"/>
      <c r="E21" s="3"/>
      <c r="F21" s="3"/>
      <c r="G21" s="3"/>
      <c r="H21" s="3"/>
      <c r="J21" s="16"/>
      <c r="K21" s="17">
        <f>Sum(K20:K20)</f>
        <v>0</v>
      </c>
      <c r="L21" s="17">
        <f>Sum(L20:L20)</f>
        <v>0</v>
      </c>
      <c r="M21" s="17">
        <f>Sum(M20:M20)</f>
        <v>0</v>
      </c>
      <c r="N21" s="17">
        <f>Sum(N20:N20)</f>
        <v>0</v>
      </c>
      <c r="O21" s="17">
        <f>Sum(O20:O20)</f>
        <v>0</v>
      </c>
      <c r="P21" s="17">
        <f>Sum(P20:P20)</f>
        <v>0</v>
      </c>
    </row>
    <row r="22" spans="1:26">
      <c r="B22" s="4" t="s">
        <v>20</v>
      </c>
      <c r="C22" s="5">
        <v>200</v>
      </c>
      <c r="D22" s="5">
        <v>0</v>
      </c>
      <c r="E22" s="4">
        <f>IF(OFFSET(E22, 0, -2)="",0,OFFSET(E22, 0, -2)) - IF(OFFSET(E22, 0, -1)="",0,OFFSET(E22, 0, -1))</f>
        <v>200</v>
      </c>
      <c r="F22" s="5">
        <v>500</v>
      </c>
      <c r="G22" s="5">
        <v>0</v>
      </c>
      <c r="H22" s="4">
        <f>IF(OFFSET(H22, 0, -2)="",0,OFFSET(H22, 0, -2)) - IF(OFFSET(H22, 0, -1)="",0,OFFSET(H22, 0, -1))</f>
        <v>500</v>
      </c>
      <c r="J22" s="11" t="s">
        <v>63</v>
      </c>
      <c r="K22" s="12">
        <f>Sum(K6:K11)+Sum(K14:K14)+Sum(K17:K17)+Sum(K20:K20)</f>
        <v>17910</v>
      </c>
      <c r="L22" s="12">
        <f>Sum(L6:L11)+Sum(L14:L14)+Sum(L17:L17)+Sum(L20:L20)</f>
        <v>19868.45000000000073</v>
      </c>
      <c r="M22" s="12">
        <f>Sum(M6:M11)+Sum(M14:M14)+Sum(M17:M17)+Sum(M20:M20)</f>
        <v>1958.45000000000005</v>
      </c>
      <c r="N22" s="12">
        <f>Sum(N6:N11)+Sum(N14:N14)+Sum(N17:N17)+Sum(N20:N20)</f>
        <v>13020</v>
      </c>
      <c r="O22" s="12">
        <f>Sum(O6:O11)+Sum(O14:O14)+Sum(O17:O17)+Sum(O20:O20)</f>
        <v>17252.65000000000146</v>
      </c>
      <c r="P22" s="12">
        <f>Sum(P6:P11)+Sum(P14:P14)+Sum(P17:P17)+Sum(P20:P20)</f>
        <v>4232.64999999999964</v>
      </c>
    </row>
    <row r="23" spans="1:26">
      <c r="B23" s="6" t="s">
        <v>21</v>
      </c>
      <c r="C23" s="7">
        <v>0</v>
      </c>
      <c r="D23" s="7">
        <v>258.050000000000011</v>
      </c>
      <c r="E23" s="6">
        <f>IF(OFFSET(E23, 0, -2)="",0,OFFSET(E23, 0, -2)) - IF(OFFSET(E23, 0, -1)="",0,OFFSET(E23, 0, -1))</f>
        <v>-258.050000000000011</v>
      </c>
      <c r="F23" s="7">
        <v>0</v>
      </c>
      <c r="G23" s="7">
        <v>0</v>
      </c>
      <c r="H23" s="6">
        <f>IF(OFFSET(H23, 0, -2)="",0,OFFSET(H23, 0, -2)) - IF(OFFSET(H23, 0, -1)="",0,OFFSET(H23, 0, -1))</f>
        <v>0</v>
      </c>
    </row>
    <row r="24" spans="1:26">
      <c r="B24" s="4" t="s">
        <v>22</v>
      </c>
      <c r="C24" s="4"/>
      <c r="D24" s="4"/>
      <c r="E24" s="4">
        <f>IF(OFFSET(E24, 0, -2)="",0,OFFSET(E24, 0, -2)) - IF(OFFSET(E24, 0, -1)="",0,OFFSET(E24, 0, -1))</f>
        <v>0</v>
      </c>
      <c r="F24" s="5">
        <v>0</v>
      </c>
      <c r="G24" s="5">
        <v>0</v>
      </c>
      <c r="H24" s="4">
        <f>IF(OFFSET(H24, 0, -2)="",0,OFFSET(H24, 0, -2)) - IF(OFFSET(H24, 0, -1)="",0,OFFSET(H24, 0, -1))</f>
        <v>0</v>
      </c>
    </row>
    <row r="25" spans="1:26">
      <c r="B25" s="8"/>
      <c r="C25" s="9">
        <f>Sum(C22:C24)</f>
        <v>200</v>
      </c>
      <c r="D25" s="9">
        <f>Sum(D22:D24)</f>
        <v>258.050000000000011</v>
      </c>
      <c r="E25" s="9">
        <f>Sum(E22:E24)</f>
        <v>-58.050000000000011</v>
      </c>
      <c r="F25" s="9">
        <f>Sum(F22:F24)</f>
        <v>500</v>
      </c>
      <c r="G25" s="9">
        <f>Sum(G22:G24)</f>
        <v>0</v>
      </c>
      <c r="H25" s="9">
        <f>Sum(H22:H24)</f>
        <v>500</v>
      </c>
    </row>
    <row r="26" spans="1:26">
      <c r="B26" s="3" t="s">
        <v>23</v>
      </c>
      <c r="C26" s="3"/>
      <c r="D26" s="3"/>
      <c r="E26" s="3"/>
      <c r="F26" s="3"/>
      <c r="G26" s="3"/>
      <c r="H26" s="3"/>
    </row>
    <row r="27" spans="1:26">
      <c r="B27" s="6" t="s">
        <v>24</v>
      </c>
      <c r="C27" s="7">
        <v>0</v>
      </c>
      <c r="D27" s="7">
        <v>604</v>
      </c>
      <c r="E27" s="6">
        <f>IF(OFFSET(E27, 0, -2)="",0,OFFSET(E27, 0, -2)) - IF(OFFSET(E27, 0, -1)="",0,OFFSET(E27, 0, -1))</f>
        <v>-604</v>
      </c>
      <c r="F27" s="7">
        <v>0</v>
      </c>
      <c r="G27" s="7">
        <v>-957.75</v>
      </c>
      <c r="H27" s="6">
        <f>IF(OFFSET(H27, 0, -2)="",0,OFFSET(H27, 0, -2)) - IF(OFFSET(H27, 0, -1)="",0,OFFSET(H27, 0, -1))</f>
        <v>957.75</v>
      </c>
    </row>
    <row r="28" spans="1:26">
      <c r="B28" s="4" t="s">
        <v>25</v>
      </c>
      <c r="C28" s="5">
        <v>0</v>
      </c>
      <c r="D28" s="5">
        <v>10</v>
      </c>
      <c r="E28" s="4">
        <f>IF(OFFSET(E28, 0, -2)="",0,OFFSET(E28, 0, -2)) - IF(OFFSET(E28, 0, -1)="",0,OFFSET(E28, 0, -1))</f>
        <v>-10</v>
      </c>
      <c r="F28" s="4"/>
      <c r="G28" s="4"/>
      <c r="H28" s="4">
        <f>IF(OFFSET(H28, 0, -2)="",0,OFFSET(H28, 0, -2)) - IF(OFFSET(H28, 0, -1)="",0,OFFSET(H28, 0, -1))</f>
        <v>0</v>
      </c>
    </row>
    <row r="29" spans="1:26">
      <c r="B29" s="6" t="s">
        <v>26</v>
      </c>
      <c r="C29" s="7">
        <v>0</v>
      </c>
      <c r="D29" s="7">
        <v>1040</v>
      </c>
      <c r="E29" s="6">
        <f>IF(OFFSET(E29, 0, -2)="",0,OFFSET(E29, 0, -2)) - IF(OFFSET(E29, 0, -1)="",0,OFFSET(E29, 0, -1))</f>
        <v>-1040</v>
      </c>
      <c r="F29" s="6"/>
      <c r="G29" s="6"/>
      <c r="H29" s="6">
        <f>IF(OFFSET(H29, 0, -2)="",0,OFFSET(H29, 0, -2)) - IF(OFFSET(H29, 0, -1)="",0,OFFSET(H29, 0, -1))</f>
        <v>0</v>
      </c>
    </row>
    <row r="30" spans="1:26">
      <c r="B30" s="8"/>
      <c r="C30" s="9">
        <f>Sum(C27:C29)</f>
        <v>0</v>
      </c>
      <c r="D30" s="9">
        <f>Sum(D27:D29)</f>
        <v>1654</v>
      </c>
      <c r="E30" s="9">
        <f>Sum(E27:E29)</f>
        <v>-1654</v>
      </c>
      <c r="F30" s="9">
        <f>Sum(F27:F29)</f>
        <v>0</v>
      </c>
      <c r="G30" s="9">
        <f>Sum(G27:G29)</f>
        <v>-957.75</v>
      </c>
      <c r="H30" s="9">
        <f>Sum(H27:H29)</f>
        <v>957.75</v>
      </c>
    </row>
    <row r="31" spans="1:26">
      <c r="B31" s="3" t="s">
        <v>27</v>
      </c>
      <c r="C31" s="3"/>
      <c r="D31" s="3"/>
      <c r="E31" s="3"/>
      <c r="F31" s="3"/>
      <c r="G31" s="3"/>
      <c r="H31" s="3"/>
    </row>
    <row r="32" spans="1:26">
      <c r="B32" s="4" t="s">
        <v>28</v>
      </c>
      <c r="C32" s="5">
        <v>100</v>
      </c>
      <c r="D32" s="5">
        <v>0</v>
      </c>
      <c r="E32" s="4">
        <f>IF(OFFSET(E32, 0, -2)="",0,OFFSET(E32, 0, -2)) - IF(OFFSET(E32, 0, -1)="",0,OFFSET(E32, 0, -1))</f>
        <v>100</v>
      </c>
      <c r="F32" s="5">
        <v>300</v>
      </c>
      <c r="G32" s="5">
        <v>0</v>
      </c>
      <c r="H32" s="4">
        <f>IF(OFFSET(H32, 0, -2)="",0,OFFSET(H32, 0, -2)) - IF(OFFSET(H32, 0, -1)="",0,OFFSET(H32, 0, -1))</f>
        <v>300</v>
      </c>
    </row>
    <row r="33" spans="1:26">
      <c r="B33" s="6" t="s">
        <v>29</v>
      </c>
      <c r="C33" s="6"/>
      <c r="D33" s="6"/>
      <c r="E33" s="6">
        <f>IF(OFFSET(E33, 0, -2)="",0,OFFSET(E33, 0, -2)) - IF(OFFSET(E33, 0, -1)="",0,OFFSET(E33, 0, -1))</f>
        <v>0</v>
      </c>
      <c r="F33" s="7">
        <v>0</v>
      </c>
      <c r="G33" s="7">
        <v>223.099999999999994</v>
      </c>
      <c r="H33" s="6">
        <f>IF(OFFSET(H33, 0, -2)="",0,OFFSET(H33, 0, -2)) - IF(OFFSET(H33, 0, -1)="",0,OFFSET(H33, 0, -1))</f>
        <v>-223.099999999999994</v>
      </c>
    </row>
    <row r="34" spans="1:26">
      <c r="B34" s="8"/>
      <c r="C34" s="9">
        <f>Sum(C32:C33)</f>
        <v>100</v>
      </c>
      <c r="D34" s="9">
        <f>Sum(D32:D33)</f>
        <v>0</v>
      </c>
      <c r="E34" s="9">
        <f>Sum(E32:E33)</f>
        <v>100</v>
      </c>
      <c r="F34" s="9">
        <f>Sum(F32:F33)</f>
        <v>300</v>
      </c>
      <c r="G34" s="9">
        <f>Sum(G32:G33)</f>
        <v>223.099999999999994</v>
      </c>
      <c r="H34" s="9">
        <f>Sum(H32:H33)</f>
        <v>76.90000000000001</v>
      </c>
    </row>
    <row r="35" spans="1:26">
      <c r="B35" s="3" t="s">
        <v>30</v>
      </c>
      <c r="C35" s="3"/>
      <c r="D35" s="3"/>
      <c r="E35" s="3"/>
      <c r="F35" s="3"/>
      <c r="G35" s="3"/>
      <c r="H35" s="3"/>
    </row>
    <row r="36" spans="1:26">
      <c r="B36" s="4" t="s">
        <v>31</v>
      </c>
      <c r="C36" s="5">
        <v>200</v>
      </c>
      <c r="D36" s="5">
        <v>0</v>
      </c>
      <c r="E36" s="4">
        <f>IF(OFFSET(E36, 0, -2)="",0,OFFSET(E36, 0, -2)) - IF(OFFSET(E36, 0, -1)="",0,OFFSET(E36, 0, -1))</f>
        <v>200</v>
      </c>
      <c r="F36" s="5">
        <v>0</v>
      </c>
      <c r="G36" s="5">
        <v>129.69999999999999</v>
      </c>
      <c r="H36" s="4">
        <f>IF(OFFSET(H36, 0, -2)="",0,OFFSET(H36, 0, -2)) - IF(OFFSET(H36, 0, -1)="",0,OFFSET(H36, 0, -1))</f>
        <v>-129.69999999999999</v>
      </c>
    </row>
    <row r="37" spans="1:26">
      <c r="B37" s="6" t="s">
        <v>32</v>
      </c>
      <c r="C37" s="7">
        <v>0</v>
      </c>
      <c r="D37" s="7">
        <v>0</v>
      </c>
      <c r="E37" s="6">
        <f>IF(OFFSET(E37, 0, -2)="",0,OFFSET(E37, 0, -2)) - IF(OFFSET(E37, 0, -1)="",0,OFFSET(E37, 0, -1))</f>
        <v>0</v>
      </c>
      <c r="F37" s="7">
        <v>0</v>
      </c>
      <c r="G37" s="7">
        <v>0</v>
      </c>
      <c r="H37" s="6">
        <f>IF(OFFSET(H37, 0, -2)="",0,OFFSET(H37, 0, -2)) - IF(OFFSET(H37, 0, -1)="",0,OFFSET(H37, 0, -1))</f>
        <v>0</v>
      </c>
    </row>
    <row r="38" spans="1:26">
      <c r="B38" s="4" t="s">
        <v>33</v>
      </c>
      <c r="C38" s="5">
        <v>300</v>
      </c>
      <c r="D38" s="5">
        <v>320.89999999999998</v>
      </c>
      <c r="E38" s="4">
        <f>IF(OFFSET(E38, 0, -2)="",0,OFFSET(E38, 0, -2)) - IF(OFFSET(E38, 0, -1)="",0,OFFSET(E38, 0, -1))</f>
        <v>-20.89999999999998</v>
      </c>
      <c r="F38" s="5">
        <v>0</v>
      </c>
      <c r="G38" s="5">
        <v>0</v>
      </c>
      <c r="H38" s="4">
        <f>IF(OFFSET(H38, 0, -2)="",0,OFFSET(H38, 0, -2)) - IF(OFFSET(H38, 0, -1)="",0,OFFSET(H38, 0, -1))</f>
        <v>0</v>
      </c>
    </row>
    <row r="39" spans="1:26">
      <c r="B39" s="6" t="s">
        <v>34</v>
      </c>
      <c r="C39" s="6"/>
      <c r="D39" s="6"/>
      <c r="E39" s="6">
        <f>IF(OFFSET(E39, 0, -2)="",0,OFFSET(E39, 0, -2)) - IF(OFFSET(E39, 0, -1)="",0,OFFSET(E39, 0, -1))</f>
        <v>0</v>
      </c>
      <c r="F39" s="7">
        <v>300</v>
      </c>
      <c r="G39" s="7">
        <v>0</v>
      </c>
      <c r="H39" s="6">
        <f>IF(OFFSET(H39, 0, -2)="",0,OFFSET(H39, 0, -2)) - IF(OFFSET(H39, 0, -1)="",0,OFFSET(H39, 0, -1))</f>
        <v>300</v>
      </c>
    </row>
    <row r="40" spans="1:26">
      <c r="B40" s="4" t="s">
        <v>35</v>
      </c>
      <c r="C40" s="4"/>
      <c r="D40" s="4"/>
      <c r="E40" s="4">
        <f>IF(OFFSET(E40, 0, -2)="",0,OFFSET(E40, 0, -2)) - IF(OFFSET(E40, 0, -1)="",0,OFFSET(E40, 0, -1))</f>
        <v>0</v>
      </c>
      <c r="F40" s="5">
        <v>0</v>
      </c>
      <c r="G40" s="5">
        <v>0</v>
      </c>
      <c r="H40" s="4">
        <f>IF(OFFSET(H40, 0, -2)="",0,OFFSET(H40, 0, -2)) - IF(OFFSET(H40, 0, -1)="",0,OFFSET(H40, 0, -1))</f>
        <v>0</v>
      </c>
    </row>
    <row r="41" spans="1:26">
      <c r="B41" s="8"/>
      <c r="C41" s="9">
        <f>Sum(C36:C40)</f>
        <v>500</v>
      </c>
      <c r="D41" s="9">
        <f>Sum(D36:D40)</f>
        <v>320.89999999999998</v>
      </c>
      <c r="E41" s="9">
        <f>Sum(E36:E40)</f>
        <v>179.10000000000002</v>
      </c>
      <c r="F41" s="9">
        <f>Sum(F36:F40)</f>
        <v>300</v>
      </c>
      <c r="G41" s="9">
        <f>Sum(G36:G40)</f>
        <v>129.69999999999999</v>
      </c>
      <c r="H41" s="9">
        <f>Sum(H36:H40)</f>
        <v>170.30000000000001</v>
      </c>
    </row>
    <row r="42" spans="1:26">
      <c r="B42" s="3" t="s">
        <v>36</v>
      </c>
      <c r="C42" s="3"/>
      <c r="D42" s="3"/>
      <c r="E42" s="3"/>
      <c r="F42" s="3"/>
      <c r="G42" s="3"/>
      <c r="H42" s="3"/>
    </row>
    <row r="43" spans="1:26">
      <c r="B43" s="6" t="s">
        <v>37</v>
      </c>
      <c r="C43" s="7">
        <v>200</v>
      </c>
      <c r="D43" s="7">
        <v>152.5</v>
      </c>
      <c r="E43" s="6">
        <f>IF(OFFSET(E43, 0, -2)="",0,OFFSET(E43, 0, -2)) - IF(OFFSET(E43, 0, -1)="",0,OFFSET(E43, 0, -1))</f>
        <v>47.5</v>
      </c>
      <c r="F43" s="7">
        <v>200</v>
      </c>
      <c r="G43" s="7">
        <v>143.050000000000011</v>
      </c>
      <c r="H43" s="6">
        <f>IF(OFFSET(H43, 0, -2)="",0,OFFSET(H43, 0, -2)) - IF(OFFSET(H43, 0, -1)="",0,OFFSET(H43, 0, -1))</f>
        <v>56.94999999999999</v>
      </c>
    </row>
    <row r="44" spans="1:26">
      <c r="B44" s="4" t="s">
        <v>38</v>
      </c>
      <c r="C44" s="4"/>
      <c r="D44" s="4"/>
      <c r="E44" s="4">
        <f>IF(OFFSET(E44, 0, -2)="",0,OFFSET(E44, 0, -2)) - IF(OFFSET(E44, 0, -1)="",0,OFFSET(E44, 0, -1))</f>
        <v>0</v>
      </c>
      <c r="F44" s="5">
        <v>0</v>
      </c>
      <c r="G44" s="5">
        <v>12.55</v>
      </c>
      <c r="H44" s="4">
        <f>IF(OFFSET(H44, 0, -2)="",0,OFFSET(H44, 0, -2)) - IF(OFFSET(H44, 0, -1)="",0,OFFSET(H44, 0, -1))</f>
        <v>-12.55</v>
      </c>
    </row>
    <row r="45" spans="1:26">
      <c r="B45" s="6" t="s">
        <v>39</v>
      </c>
      <c r="C45" s="6"/>
      <c r="D45" s="6"/>
      <c r="E45" s="6">
        <f>IF(OFFSET(E45, 0, -2)="",0,OFFSET(E45, 0, -2)) - IF(OFFSET(E45, 0, -1)="",0,OFFSET(E45, 0, -1))</f>
        <v>0</v>
      </c>
      <c r="F45" s="7">
        <v>0</v>
      </c>
      <c r="G45" s="7">
        <v>0</v>
      </c>
      <c r="H45" s="6">
        <f>IF(OFFSET(H45, 0, -2)="",0,OFFSET(H45, 0, -2)) - IF(OFFSET(H45, 0, -1)="",0,OFFSET(H45, 0, -1))</f>
        <v>0</v>
      </c>
    </row>
    <row r="46" spans="1:26">
      <c r="B46" s="8"/>
      <c r="C46" s="9">
        <f>Sum(C43:C45)</f>
        <v>200</v>
      </c>
      <c r="D46" s="9">
        <f>Sum(D43:D45)</f>
        <v>152.5</v>
      </c>
      <c r="E46" s="9">
        <f>Sum(E43:E45)</f>
        <v>47.5</v>
      </c>
      <c r="F46" s="9">
        <f>Sum(F43:F45)</f>
        <v>200</v>
      </c>
      <c r="G46" s="9">
        <f>Sum(G43:G45)</f>
        <v>155.60000000000002</v>
      </c>
      <c r="H46" s="9">
        <f>Sum(H43:H45)</f>
        <v>44.39999999999999</v>
      </c>
    </row>
    <row r="47" spans="1:26">
      <c r="B47" s="3" t="s">
        <v>40</v>
      </c>
      <c r="C47" s="3"/>
      <c r="D47" s="3"/>
      <c r="E47" s="3"/>
      <c r="F47" s="3"/>
      <c r="G47" s="3"/>
      <c r="H47" s="3"/>
    </row>
    <row r="48" spans="1:26">
      <c r="B48" s="4" t="s">
        <v>41</v>
      </c>
      <c r="C48" s="4"/>
      <c r="D48" s="4"/>
      <c r="E48" s="4">
        <f>IF(OFFSET(E48, 0, -2)="",0,OFFSET(E48, 0, -2)) - IF(OFFSET(E48, 0, -1)="",0,OFFSET(E48, 0, -1))</f>
        <v>0</v>
      </c>
      <c r="F48" s="5">
        <v>0</v>
      </c>
      <c r="G48" s="5">
        <v>2305.17999999999984</v>
      </c>
      <c r="H48" s="4">
        <f>IF(OFFSET(H48, 0, -2)="",0,OFFSET(H48, 0, -2)) - IF(OFFSET(H48, 0, -1)="",0,OFFSET(H48, 0, -1))</f>
        <v>-2305.17999999999984</v>
      </c>
    </row>
    <row r="49" spans="1:26">
      <c r="B49" s="6" t="s">
        <v>42</v>
      </c>
      <c r="C49" s="6"/>
      <c r="D49" s="6"/>
      <c r="E49" s="6">
        <f>IF(OFFSET(E49, 0, -2)="",0,OFFSET(E49, 0, -2)) - IF(OFFSET(E49, 0, -1)="",0,OFFSET(E49, 0, -1))</f>
        <v>0</v>
      </c>
      <c r="F49" s="7">
        <v>0</v>
      </c>
      <c r="G49" s="7">
        <v>0</v>
      </c>
      <c r="H49" s="6">
        <f>IF(OFFSET(H49, 0, -2)="",0,OFFSET(H49, 0, -2)) - IF(OFFSET(H49, 0, -1)="",0,OFFSET(H49, 0, -1))</f>
        <v>0</v>
      </c>
    </row>
    <row r="50" spans="1:26">
      <c r="B50" s="4" t="s">
        <v>43</v>
      </c>
      <c r="C50" s="4"/>
      <c r="D50" s="4"/>
      <c r="E50" s="4">
        <f>IF(OFFSET(E50, 0, -2)="",0,OFFSET(E50, 0, -2)) - IF(OFFSET(E50, 0, -1)="",0,OFFSET(E50, 0, -1))</f>
        <v>0</v>
      </c>
      <c r="F50" s="5">
        <v>0</v>
      </c>
      <c r="G50" s="5">
        <v>0</v>
      </c>
      <c r="H50" s="4">
        <f>IF(OFFSET(H50, 0, -2)="",0,OFFSET(H50, 0, -2)) - IF(OFFSET(H50, 0, -1)="",0,OFFSET(H50, 0, -1))</f>
        <v>0</v>
      </c>
    </row>
    <row r="51" spans="1:26">
      <c r="B51" s="6" t="s">
        <v>44</v>
      </c>
      <c r="C51" s="6"/>
      <c r="D51" s="6"/>
      <c r="E51" s="6">
        <f>IF(OFFSET(E51, 0, -2)="",0,OFFSET(E51, 0, -2)) - IF(OFFSET(E51, 0, -1)="",0,OFFSET(E51, 0, -1))</f>
        <v>0</v>
      </c>
      <c r="F51" s="7">
        <v>0</v>
      </c>
      <c r="G51" s="7">
        <v>0</v>
      </c>
      <c r="H51" s="6">
        <f>IF(OFFSET(H51, 0, -2)="",0,OFFSET(H51, 0, -2)) - IF(OFFSET(H51, 0, -1)="",0,OFFSET(H51, 0, -1))</f>
        <v>0</v>
      </c>
    </row>
    <row r="52" spans="1:26">
      <c r="B52" s="4" t="s">
        <v>45</v>
      </c>
      <c r="C52" s="4"/>
      <c r="D52" s="4"/>
      <c r="E52" s="4">
        <f>IF(OFFSET(E52, 0, -2)="",0,OFFSET(E52, 0, -2)) - IF(OFFSET(E52, 0, -1)="",0,OFFSET(E52, 0, -1))</f>
        <v>0</v>
      </c>
      <c r="F52" s="5">
        <v>0</v>
      </c>
      <c r="G52" s="5">
        <v>0</v>
      </c>
      <c r="H52" s="4">
        <f>IF(OFFSET(H52, 0, -2)="",0,OFFSET(H52, 0, -2)) - IF(OFFSET(H52, 0, -1)="",0,OFFSET(H52, 0, -1))</f>
        <v>0</v>
      </c>
    </row>
    <row r="53" spans="1:26">
      <c r="B53" s="6" t="s">
        <v>46</v>
      </c>
      <c r="C53" s="6"/>
      <c r="D53" s="6"/>
      <c r="E53" s="6">
        <f>IF(OFFSET(E53, 0, -2)="",0,OFFSET(E53, 0, -2)) - IF(OFFSET(E53, 0, -1)="",0,OFFSET(E53, 0, -1))</f>
        <v>0</v>
      </c>
      <c r="F53" s="7">
        <v>0</v>
      </c>
      <c r="G53" s="7">
        <v>0</v>
      </c>
      <c r="H53" s="6">
        <f>IF(OFFSET(H53, 0, -2)="",0,OFFSET(H53, 0, -2)) - IF(OFFSET(H53, 0, -1)="",0,OFFSET(H53, 0, -1))</f>
        <v>0</v>
      </c>
    </row>
    <row r="54" spans="1:26">
      <c r="B54" s="4" t="s">
        <v>47</v>
      </c>
      <c r="C54" s="4"/>
      <c r="D54" s="4"/>
      <c r="E54" s="4">
        <f>IF(OFFSET(E54, 0, -2)="",0,OFFSET(E54, 0, -2)) - IF(OFFSET(E54, 0, -1)="",0,OFFSET(E54, 0, -1))</f>
        <v>0</v>
      </c>
      <c r="F54" s="5">
        <v>0</v>
      </c>
      <c r="G54" s="5">
        <v>0</v>
      </c>
      <c r="H54" s="4">
        <f>IF(OFFSET(H54, 0, -2)="",0,OFFSET(H54, 0, -2)) - IF(OFFSET(H54, 0, -1)="",0,OFFSET(H54, 0, -1))</f>
        <v>0</v>
      </c>
    </row>
    <row r="55" spans="1:26">
      <c r="B55" s="8"/>
      <c r="C55" s="9">
        <f>Sum(C48:C54)</f>
        <v>0</v>
      </c>
      <c r="D55" s="9">
        <f>Sum(D48:D54)</f>
        <v>0</v>
      </c>
      <c r="E55" s="9">
        <f>Sum(E48:E54)</f>
        <v>0</v>
      </c>
      <c r="F55" s="9">
        <f>Sum(F48:F54)</f>
        <v>0</v>
      </c>
      <c r="G55" s="9">
        <f>Sum(G48:G54)</f>
        <v>2305.17999999999984</v>
      </c>
      <c r="H55" s="9">
        <f>Sum(H48:H54)</f>
        <v>-2305.17999999999984</v>
      </c>
    </row>
    <row r="56" spans="1:26">
      <c r="B56" s="11" t="s">
        <v>48</v>
      </c>
      <c r="C56" s="12">
        <f>Sum(C6:C19)+Sum(C22:C24)+Sum(C27:C29)+Sum(C32:C33)+Sum(C36:C40)+Sum(C43:C45)+Sum(C48:C54)</f>
        <v>10500</v>
      </c>
      <c r="D56" s="12">
        <f>Sum(D6:D19)+Sum(D22:D24)+Sum(D27:D29)+Sum(D32:D33)+Sum(D36:D40)+Sum(D43:D45)+Sum(D48:D54)</f>
        <v>9558.19999999999891</v>
      </c>
      <c r="E56" s="12">
        <f>Sum(E6:E19)+Sum(E22:E24)+Sum(E27:E29)+Sum(E32:E33)+Sum(E36:E40)+Sum(E43:E45)+Sum(E48:E54)</f>
        <v>941.79999999999984</v>
      </c>
      <c r="F56" s="12">
        <f>Sum(F6:F19)+Sum(F22:F24)+Sum(F27:F29)+Sum(F32:F33)+Sum(F36:F40)+Sum(F43:F45)+Sum(F48:F54)</f>
        <v>13810</v>
      </c>
      <c r="G56" s="12">
        <f>Sum(G6:G19)+Sum(G22:G24)+Sum(G27:G29)+Sum(G32:G33)+Sum(G36:G40)+Sum(G43:G45)+Sum(G48:G54)</f>
        <v>9335.06000000000131</v>
      </c>
      <c r="H56" s="12">
        <f>Sum(H6:H19)+Sum(H22:H24)+Sum(H27:H29)+Sum(H32:H33)+Sum(H36:H40)+Sum(H43:H45)+Sum(H48:H54)</f>
        <v>4474.94000000000051</v>
      </c>
    </row>
    <row r="57" spans="1:26">
      <c r="B57" s="11" t="str">
        <f>IF(COUNT(C57:H57)=0,"","Bénéfice / perte")</f>
        <v>Bénéfice / perte</v>
      </c>
      <c r="C57" s="12">
        <f>(K22)-(C56)</f>
        <v>7410</v>
      </c>
      <c r="D57" s="12">
        <f>(L22)-(D56)</f>
        <v>10310.25000000000182</v>
      </c>
      <c r="E57" s="11"/>
      <c r="F57" s="12">
        <f>(N22)-(F56)</f>
        <v>-790</v>
      </c>
      <c r="G57" s="12">
        <f>(O22)-(G56)</f>
        <v>7917.59000000000015</v>
      </c>
      <c r="H57" s="11"/>
      <c r="I57" s="11"/>
      <c r="J57" s="11" t="str">
        <f>IF(COUNT(K57:P57)=0,"","Bénéfice / perte")</f>
        <v>Bénéfice / perte</v>
      </c>
      <c r="K57" s="12">
        <f>(K22)-(C56)</f>
        <v>7410</v>
      </c>
      <c r="L57" s="12">
        <f>(L22)-(D56)</f>
        <v>10310.25000000000182</v>
      </c>
      <c r="M57" s="11"/>
      <c r="N57" s="12">
        <f>(N22)-(F56)</f>
        <v>-790</v>
      </c>
      <c r="O57" s="12">
        <f>(O22)-(G56)</f>
        <v>7917.59000000000015</v>
      </c>
      <c r="P57" s="11"/>
    </row>
  </sheetData>
  <mergeCells>
    <mergeCell ref="B2:P2"/>
  </mergeCells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Footer>&amp;LVD &gt; Morges Période comptable 2025&amp;C &amp;R Exporté le 17.06.2026 - Imprimé le &amp;D (&amp;T) Page &amp;P/&amp;N</oddFooter>
    <evenFooter>&amp;LVD &gt; Morges Période comptable 2025&amp;C &amp;R Exporté le 17.06.2026 - Imprimé le &amp;D (&amp;T) Page &amp;P/&amp;N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Z25"/>
  <sheetViews>
    <sheetView tabSelected="0" workbookViewId="0" showGridLines="false" showRowColHeaders="1">
      <selection activeCell="F22" sqref="F22"/>
    </sheetView>
  </sheetViews>
  <sheetFormatPr customHeight="true" defaultRowHeight="16" outlineLevelRow="0" outlineLevelCol="0"/>
  <cols>
    <col min="1" max="1" width="2" customWidth="true" style="0"/>
    <col min="2" max="2" width="42.418" bestFit="true" customWidth="true" style="0"/>
    <col min="3" max="3" width="11.711" bestFit="true" customWidth="true" style="0"/>
    <col min="4" max="4" width="2" customWidth="true" style="0"/>
    <col min="5" max="5" width="42.418" bestFit="true" customWidth="true" style="0"/>
    <col min="6" max="6" width="11.711" bestFit="true" customWidth="true" style="0"/>
    <col min="26" max="26" width="9.10" bestFit="true" style="0"/>
  </cols>
  <sheetData>
    <row r="2" spans="1:26" customHeight="1" ht="24">
      <c r="B2" s="19" t="s">
        <v>106</v>
      </c>
      <c r="C2" s="19"/>
      <c r="D2" s="19"/>
      <c r="E2" s="19"/>
      <c r="F2" s="19"/>
    </row>
    <row r="4" spans="1:26">
      <c r="B4" s="1" t="s">
        <v>65</v>
      </c>
      <c r="C4" s="2"/>
      <c r="E4" s="1" t="s">
        <v>89</v>
      </c>
      <c r="F4" s="2"/>
    </row>
    <row r="5" spans="1:26">
      <c r="B5" s="3" t="s">
        <v>66</v>
      </c>
      <c r="C5" s="3"/>
      <c r="E5" s="13" t="s">
        <v>90</v>
      </c>
      <c r="F5" s="13"/>
    </row>
    <row r="6" spans="1:26">
      <c r="B6" s="4" t="s">
        <v>67</v>
      </c>
      <c r="C6" s="5">
        <v>0</v>
      </c>
      <c r="E6" s="4" t="s">
        <v>91</v>
      </c>
      <c r="F6" s="5">
        <v>0</v>
      </c>
    </row>
    <row r="7" spans="1:26">
      <c r="B7" s="6" t="s">
        <v>68</v>
      </c>
      <c r="C7" s="7">
        <v>24955.79999999999927</v>
      </c>
      <c r="E7" s="14" t="s">
        <v>92</v>
      </c>
      <c r="F7" s="15">
        <v>0</v>
      </c>
    </row>
    <row r="8" spans="1:26">
      <c r="B8" s="4" t="s">
        <v>69</v>
      </c>
      <c r="C8" s="5">
        <v>40171.099999999998545</v>
      </c>
      <c r="E8" s="16"/>
      <c r="F8" s="17">
        <f>Sum(F6:F7)</f>
        <v>0</v>
      </c>
    </row>
    <row r="9" spans="1:26">
      <c r="B9" s="8"/>
      <c r="C9" s="9">
        <f>Sum(C6:C8)</f>
        <v>65126.89999999999418</v>
      </c>
      <c r="E9" s="13" t="s">
        <v>93</v>
      </c>
      <c r="F9" s="13"/>
    </row>
    <row r="10" spans="1:26">
      <c r="B10" s="3" t="s">
        <v>71</v>
      </c>
      <c r="C10" s="3"/>
      <c r="E10" s="4" t="s">
        <v>94</v>
      </c>
      <c r="F10" s="5">
        <v>0</v>
      </c>
    </row>
    <row r="11" spans="1:26">
      <c r="B11" s="6" t="s">
        <v>72</v>
      </c>
      <c r="C11" s="7">
        <v>0</v>
      </c>
      <c r="E11" s="14" t="s">
        <v>95</v>
      </c>
      <c r="F11" s="15">
        <v>67865.89999999999418</v>
      </c>
    </row>
    <row r="12" spans="1:26">
      <c r="B12" s="4" t="s">
        <v>73</v>
      </c>
      <c r="C12" s="5">
        <v>0</v>
      </c>
      <c r="E12" s="4" t="s">
        <v>96</v>
      </c>
      <c r="F12" s="5">
        <v>0</v>
      </c>
    </row>
    <row r="13" spans="1:26">
      <c r="B13" s="6" t="s">
        <v>74</v>
      </c>
      <c r="C13" s="7">
        <v>604</v>
      </c>
      <c r="E13" s="16"/>
      <c r="F13" s="17">
        <f>Sum(F10:F12)</f>
        <v>67865.89999999999418</v>
      </c>
    </row>
    <row r="14" spans="1:26">
      <c r="B14" s="4" t="s">
        <v>75</v>
      </c>
      <c r="C14" s="5">
        <v>0</v>
      </c>
      <c r="E14" s="11" t="s">
        <v>97</v>
      </c>
      <c r="F14" s="12">
        <f>Sum(F6:F7)+Sum(F10:F12)</f>
        <v>67865.89999999999418</v>
      </c>
    </row>
    <row r="15" spans="1:26">
      <c r="B15" s="8"/>
      <c r="C15" s="9">
        <f>Sum(C11:C14)</f>
        <v>604</v>
      </c>
    </row>
    <row r="16" spans="1:26">
      <c r="B16" s="3" t="s">
        <v>76</v>
      </c>
      <c r="C16" s="3"/>
    </row>
    <row r="17" spans="1:26">
      <c r="B17" s="6" t="s">
        <v>77</v>
      </c>
      <c r="C17" s="7">
        <v>2135</v>
      </c>
    </row>
    <row r="18" spans="1:26">
      <c r="B18" s="4" t="s">
        <v>78</v>
      </c>
      <c r="C18" s="5">
        <v>0</v>
      </c>
    </row>
    <row r="19" spans="1:26">
      <c r="B19" s="6" t="s">
        <v>79</v>
      </c>
      <c r="C19" s="7">
        <v>0</v>
      </c>
    </row>
    <row r="20" spans="1:26">
      <c r="B20" s="8"/>
      <c r="C20" s="9">
        <f>Sum(C17:C19)</f>
        <v>2135</v>
      </c>
    </row>
    <row r="21" spans="1:26">
      <c r="B21" s="11" t="s">
        <v>88</v>
      </c>
      <c r="C21" s="12">
        <f>Sum(C6:C8)+Sum(C11:C14)+Sum(C17:C19)</f>
        <v>67865.89999999999418</v>
      </c>
    </row>
    <row r="22" spans="1:26">
      <c r="B22" s="20" t="str">
        <f>IF((C21-F14&lt;-0.001),"Déséquilibre, merci de corriger","")</f>
        <v/>
      </c>
      <c r="C22" s="20" t="str">
        <f>IF((C21-F14&lt;-0.001),(F14)-(C21),"")</f>
        <v/>
      </c>
      <c r="D22" s="11"/>
      <c r="E22" s="20" t="str">
        <f>IF((C21-F14&gt;0.001),"Déséquilibre, merci de corriger","")</f>
        <v/>
      </c>
      <c r="F22" s="20" t="str">
        <f>IF((C21-F14&gt;0.001),(C21)-(F14),"")</f>
        <v/>
      </c>
    </row>
    <row r="25" spans="1:26">
      <c r="B25" s="21" t="str">
        <f>IF((C21-F14&lt;-0.001),"La somme des deux pages du bilan doit être la même qu'au début de l'exercice comptable. Faute de quoi, le bénéfice est faux. Corrigez le bilan d'ouverture dans le plan comptable &gt; éditer les comptes &gt; bilan d'ouverture.","")</f>
        <v/>
      </c>
    </row>
  </sheetData>
  <mergeCells>
    <mergeCell ref="B2:F2"/>
    <mergeCell ref="B25:R25"/>
  </mergeCells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Footer>&amp;LVD &gt; Morges Période comptable 2025&amp;C &amp;R Exporté le 17.06.2026 - Imprimé le &amp;D (&amp;T) Page &amp;P/&amp;N</oddFooter>
    <evenFooter>&amp;LVD &gt; Morges Période comptable 2025&amp;C &amp;R Exporté le 17.06.2026 - Imprimé le &amp;D (&amp;T) Page &amp;P/&amp;N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Compte des résultats</vt:lpstr>
      <vt:lpstr>Bilan</vt:lpstr>
      <vt:lpstr>budget</vt:lpstr>
      <vt:lpstr>Bilan d'ouverture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2026-06-17T05:32:55+02:00</dcterms:created>
  <dcterms:modified xsi:type="dcterms:W3CDTF">2026-06-17T05:32:55+02:00</dcterms:modified>
  <dc:title>Untitled Spreadsheet</dc:title>
  <dc:description/>
  <dc:subject/>
  <cp:keywords/>
  <cp:category/>
</cp:coreProperties>
</file>